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7130" windowHeight="13020" activeTab="5"/>
  </bookViews>
  <sheets>
    <sheet name="РП" sheetId="1" r:id="rId1"/>
    <sheet name="пояснит РП" sheetId="2" r:id="rId2"/>
    <sheet name="ведомственная" sheetId="3" r:id="rId3"/>
    <sheet name="Пояснит.вед" sheetId="4" r:id="rId4"/>
    <sheet name="программы" sheetId="5" r:id="rId5"/>
    <sheet name="Пояснит.прогр." sheetId="6" r:id="rId6"/>
  </sheets>
  <definedNames>
    <definedName name="_xlnm._FilterDatabase" localSheetId="2" hidden="1">'ведомственная'!$A$16:$G$926</definedName>
    <definedName name="_xlnm._FilterDatabase" localSheetId="3" hidden="1">'Пояснит.вед'!$A$6:$I$1030</definedName>
    <definedName name="_xlnm._FilterDatabase" localSheetId="5" hidden="1">'Пояснит.прогр.'!$A$4:$F$831</definedName>
    <definedName name="_xlnm._FilterDatabase" localSheetId="4" hidden="1">'программы'!$A$14:$D$752</definedName>
    <definedName name="Z_01BC8EC9_D926_4CD5_BB57_626227D6EF06_.wvu.FilterData" localSheetId="2" hidden="1">'ведомственная'!$E$15:$E$16</definedName>
    <definedName name="Z_04993339_5E37_4914_858F_AD9FAF76B3C3_.wvu.FilterData" localSheetId="2" hidden="1">'ведомственная'!$E$15:$E$16</definedName>
    <definedName name="Z_067F6ADF_79F5_4690_B004_EB533833A7C8_.wvu.FilterData" localSheetId="2" hidden="1">'ведомственная'!$F$15:$F$16</definedName>
    <definedName name="Z_26F88C38_A5A9_4DC8_964F_9A691A4C38C1_.wvu.FilterData" localSheetId="2" hidden="1">'ведомственная'!$E$15:$E$16</definedName>
    <definedName name="Z_290A2DA1_DB58_455A_BE2A_E78A01F4E074_.wvu.FilterData" localSheetId="2" hidden="1">'ведомственная'!$E$15:$E$16</definedName>
    <definedName name="Z_2B391156_FB2A_4680_B6DB_A43F8449B473_.wvu.FilterData" localSheetId="2" hidden="1">'ведомственная'!$E$15:$E$16</definedName>
    <definedName name="Z_347AE766_9F12_4D25_8BDF_36BE6517CFDA_.wvu.FilterData" localSheetId="2" hidden="1">'ведомственная'!$F$15:$F$16</definedName>
    <definedName name="Z_363B3729_E230_4697_93BD_9CE75AD564A4_.wvu.FilterData" localSheetId="2" hidden="1">'ведомственная'!$E$15:$E$16</definedName>
    <definedName name="Z_379389A7_0E72_4662_9492_EF7DA9CE8C1F_.wvu.FilterData" localSheetId="2" hidden="1">'ведомственная'!$E$15:$E$16</definedName>
    <definedName name="Z_38A8019D_F7EA_41CA_A313_9C5B9D618B23_.wvu.FilterData" localSheetId="2" hidden="1">'ведомственная'!$E$15:$E$16</definedName>
    <definedName name="Z_38DAD992_3957_4277_ACCB_EC6CC762D5D5_.wvu.FilterData" localSheetId="2" hidden="1">'ведомственная'!$E$15:$E$16</definedName>
    <definedName name="Z_3BE99707_F5A1_4E55_8DDB_C0239ADC4C98_.wvu.FilterData" localSheetId="2" hidden="1">'ведомственная'!$E$15:$E$16</definedName>
    <definedName name="Z_4B7EFD76_0B2D_4CBB_9CE2_C1A87786B8FD_.wvu.FilterData" localSheetId="2" hidden="1">'ведомственная'!$E$15:$E$16</definedName>
    <definedName name="Z_4D7A7110_392A_4484_9B1B_C70D8D752EFA_.wvu.FilterData" localSheetId="2" hidden="1">'ведомственная'!$E$15:$E$16</definedName>
    <definedName name="Z_4FE9A5CB_84A2_4307_9903_109DA66D4E2E_.wvu.Cols" localSheetId="2" hidden="1">'ведомственная'!#REF!</definedName>
    <definedName name="Z_4FE9A5CB_84A2_4307_9903_109DA66D4E2E_.wvu.FilterData" localSheetId="2" hidden="1">'ведомственная'!$E$15:$E$16</definedName>
    <definedName name="Z_50A91611_6C67_45BD_BD4A_6AFA4A029EDD_.wvu.FilterData" localSheetId="2" hidden="1">'ведомственная'!$E$15:$E$16</definedName>
    <definedName name="Z_52B1A979_9C58_4412_ACDB_6966BFCF7D47_.wvu.FilterData" localSheetId="2" hidden="1">'ведомственная'!$E$15:$E$16</definedName>
    <definedName name="Z_5BA3C75F_2BE9_4196_897F_8796335772FA_.wvu.FilterData" localSheetId="2" hidden="1">'ведомственная'!$E$15:$E$16</definedName>
    <definedName name="Z_5DE99D0B_16A2_4C77_A9F2_2F32E6F19120_.wvu.FilterData" localSheetId="2" hidden="1">'ведомственная'!$E$15:$E$16</definedName>
    <definedName name="Z_61532AD7_8475_4B9E_A9C1_2AF5E37FFF44_.wvu.Cols" localSheetId="0" hidden="1">'РП'!#REF!</definedName>
    <definedName name="Z_61532AD7_8475_4B9E_A9C1_2AF5E37FFF44_.wvu.FilterData" localSheetId="2" hidden="1">'ведомственная'!$E$15:$E$16</definedName>
    <definedName name="Z_61532AD7_8475_4B9E_A9C1_2AF5E37FFF44_.wvu.PrintArea" localSheetId="0" hidden="1">'РП'!$A$13:$D$59</definedName>
    <definedName name="Z_61532AD7_8475_4B9E_A9C1_2AF5E37FFF44_.wvu.PrintTitles" localSheetId="0" hidden="1">'РП'!$16:$16</definedName>
    <definedName name="Z_61532AD7_8475_4B9E_A9C1_2AF5E37FFF44_.wvu.Rows" localSheetId="0" hidden="1">'РП'!#REF!</definedName>
    <definedName name="Z_6B99CF46_DBB1_4A22_B5B6_E531A998AB21_.wvu.FilterData" localSheetId="2" hidden="1">'ведомственная'!$E$15:$E$16</definedName>
    <definedName name="Z_6BD40141_54D5_446D_A6AC_E8E3B6FC23AD_.wvu.FilterData" localSheetId="2" hidden="1">'ведомственная'!$F$15:$F$16</definedName>
    <definedName name="Z_6E5F5D33_2429_4DF7_AFA5_E0605C24C932_.wvu.FilterData" localSheetId="2" hidden="1">'ведомственная'!$E$15:$E$16</definedName>
    <definedName name="Z_745668DA_7EAE_40FC_BDE5_6E5B24099C2E_.wvu.FilterData" localSheetId="2" hidden="1">'ведомственная'!$E$15:$E$16</definedName>
    <definedName name="Z_8180E4C8_989C_4E96_A7DD_AFC831F8741D_.wvu.FilterData" localSheetId="2" hidden="1">'ведомственная'!$E$15:$E$16</definedName>
    <definedName name="Z_894A5CE0_4BC5_4B0E_979C_48039A59415B_.wvu.FilterData" localSheetId="2" hidden="1">'ведомственная'!$E$15:$E$16</definedName>
    <definedName name="Z_933F2D6F_8178_48DF_86B0_8B593FC9FF62_.wvu.FilterData" localSheetId="2" hidden="1">'ведомственная'!$E$15:$E$16</definedName>
    <definedName name="Z_9A50CC09_1AEB_40F5_B9E3_1031AEFBF680_.wvu.FilterData" localSheetId="2" hidden="1">'ведомственная'!$E$15:$E$16</definedName>
    <definedName name="Z_A3C3838E_E3CC_4E27_8B8C_945FD0FA461A_.wvu.FilterData" localSheetId="2" hidden="1">'ведомственная'!$E$15:$E$16</definedName>
    <definedName name="Z_A434FA91_5BCB_4EA8_9111_8CAA80E64CBC_.wvu.FilterData" localSheetId="2" hidden="1">'ведомственная'!$E$15:$E$16</definedName>
    <definedName name="Z_A707A2BE_3045_4302_9C20_6E42AB31EAFF_.wvu.FilterData" localSheetId="2" hidden="1">'ведомственная'!$E$15:$E$16</definedName>
    <definedName name="Z_AF53F382_CD51_47F0_BE2C_806C4CF70ADD_.wvu.PrintTitles" localSheetId="2" hidden="1">'ведомственная'!$16:$16</definedName>
    <definedName name="Z_AFAA24A5_B54F_40C9_9D6F_D4A87D90AFE2_.wvu.Cols" localSheetId="2" hidden="1">'ведомственная'!#REF!</definedName>
    <definedName name="Z_AFAA24A5_B54F_40C9_9D6F_D4A87D90AFE2_.wvu.Cols" localSheetId="0" hidden="1">'РП'!#REF!</definedName>
    <definedName name="Z_AFAA24A5_B54F_40C9_9D6F_D4A87D90AFE2_.wvu.FilterData" localSheetId="2" hidden="1">'ведомственная'!$E$15:$E$16</definedName>
    <definedName name="Z_AFAA24A5_B54F_40C9_9D6F_D4A87D90AFE2_.wvu.PrintArea" localSheetId="2" hidden="1">'ведомственная'!$A$15:$G$16</definedName>
    <definedName name="Z_AFAA24A5_B54F_40C9_9D6F_D4A87D90AFE2_.wvu.PrintTitles" localSheetId="2" hidden="1">'ведомственная'!$15:$16</definedName>
    <definedName name="Z_B978C0E0_BA0D_4ECF_A684_E7950C96BA4D_.wvu.FilterData" localSheetId="2" hidden="1">'ведомственная'!$E$15:$E$16</definedName>
    <definedName name="Z_C01AF835_6616_41ED_9906_8C6A95B0DB53_.wvu.FilterData" localSheetId="2" hidden="1">'ведомственная'!$E$15:$E$16</definedName>
    <definedName name="Z_C819BBC0_576F_4857_A6DE_C7E4354159E5_.wvu.FilterData" localSheetId="2" hidden="1">'ведомственная'!$E$15:$E$16</definedName>
    <definedName name="Z_C8707976_6AA1_46D3_983C_C10C547FE6D0_.wvu.Rows" localSheetId="2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2" hidden="1">'ведомственная'!$E$15:$E$16</definedName>
    <definedName name="Z_D1F502E2_5131_411C_9E8E_378CED927489_.wvu.FilterData" localSheetId="2" hidden="1">'ведомственная'!$E$15:$E$16</definedName>
    <definedName name="Z_DBDE1A38_EFF0_4158_B945_2C0E96A53B6E_.wvu.FilterData" localSheetId="2" hidden="1">'ведомственная'!$E$15:$E$16</definedName>
    <definedName name="Z_DCF4D08F_FB90_4C57_9649_2DF44D893F09_.wvu.FilterData" localSheetId="2" hidden="1">'ведомственная'!$E$15:$E$16</definedName>
    <definedName name="Z_E141AC46_44C7_4E5C_AF93_9D20C0DEB400_.wvu.FilterData" localSheetId="2" hidden="1">'ведомственная'!$F$15:$F$16</definedName>
    <definedName name="Z_E27ABCB8_176E_4D46_A57F_8AB156C9D5A1_.wvu.FilterData" localSheetId="2" hidden="1">'ведомственная'!$E$15:$E$16</definedName>
    <definedName name="Z_E31B5852_F6F9_4AFA_A6D3_80121041449E_.wvu.FilterData" localSheetId="2" hidden="1">'ведомственная'!$E$15:$E$16</definedName>
    <definedName name="Z_E5D1DF5E_DDCC_445C_A369_8F5E795BF45C_.wvu.FilterData" localSheetId="2" hidden="1">'ведомственная'!$E$15:$E$16</definedName>
    <definedName name="Z_E82A3278_DCC3_4405_8222_DCCE7092ACC7_.wvu.FilterData" localSheetId="2" hidden="1">'ведомственная'!$E$15:$E$16</definedName>
    <definedName name="Z_E9523752_B05C_4843_A627_1E3C9C75F558_.wvu.FilterData" localSheetId="2" hidden="1">'ведомственная'!$E$15:$E$16</definedName>
    <definedName name="Z_EA87F52B_29D4_4A11_9A40_3D5CBBE0B798_.wvu.PrintTitles" localSheetId="2" hidden="1">'ведомственная'!$16:$16</definedName>
    <definedName name="Z_EBE8766F_E7E2_4345_A25B_0E3CF662E7B7_.wvu.FilterData" localSheetId="2" hidden="1">'ведомственная'!$E$15:$E$16</definedName>
    <definedName name="Z_F399CD2D_9566_454F_B0D4_4503A0F8F2CB_.wvu.FilterData" localSheetId="2" hidden="1">'ведомственная'!$E$15:$E$16</definedName>
    <definedName name="Z_F65AA4FC_5B89_4684_8B36_BA70B4E74CA1_.wvu.FilterData" localSheetId="2" hidden="1">'ведомственная'!$E$15:$E$16</definedName>
    <definedName name="Z_F6B47D43_C3D8_4CEB_AE3D_4D583A92F905_.wvu.FilterData" localSheetId="2" hidden="1">'ведомственная'!$E$15:$E$16</definedName>
    <definedName name="_xlnm.Print_Titles" localSheetId="2">'ведомственная'!$15:$16</definedName>
    <definedName name="_xlnm.Print_Titles" localSheetId="0">'РП'!$15:$16</definedName>
    <definedName name="CRITERIA" localSheetId="2">'ведомственная'!#REF!</definedName>
    <definedName name="_xlnm.Print_Area" localSheetId="2">'ведомственная'!$A$1:$W$1040</definedName>
    <definedName name="_xlnm.Print_Area" localSheetId="1">'пояснит РП'!$A$1:$F$51</definedName>
    <definedName name="_xlnm.Print_Area" localSheetId="3">'Пояснит.вед'!$A$1:$I$1030</definedName>
    <definedName name="_xlnm.Print_Area" localSheetId="5">'Пояснит.прогр.'!$A$1:$F$831</definedName>
    <definedName name="_xlnm.Print_Area" localSheetId="4">'программы'!$A$1:$H$841</definedName>
    <definedName name="_xlnm.Print_Area" localSheetId="0">'РП'!$A$1:$E$61</definedName>
  </definedNames>
  <calcPr fullCalcOnLoad="1"/>
</workbook>
</file>

<file path=xl/sharedStrings.xml><?xml version="1.0" encoding="utf-8"?>
<sst xmlns="http://schemas.openxmlformats.org/spreadsheetml/2006/main" count="13786" uniqueCount="742">
  <si>
    <t>04 0 00 00000</t>
  </si>
  <si>
    <t>04 1 00 00000</t>
  </si>
  <si>
    <t>04 1 00 43500</t>
  </si>
  <si>
    <t>05 0 00 00000</t>
  </si>
  <si>
    <t>05 0 00 42250</t>
  </si>
  <si>
    <t>05 0 00 42260</t>
  </si>
  <si>
    <t>07 0 00 00000</t>
  </si>
  <si>
    <t>Мероприятия в области благоустройства</t>
  </si>
  <si>
    <t>Благоустройство</t>
  </si>
  <si>
    <t>21 0 00 43510</t>
  </si>
  <si>
    <t>22 0 00  00000</t>
  </si>
  <si>
    <t>02 0 00 00000</t>
  </si>
  <si>
    <t>02 1 00 00000</t>
  </si>
  <si>
    <t>12 0 00 00000</t>
  </si>
  <si>
    <t>12 0 00 42910</t>
  </si>
  <si>
    <t>15 0 00 00000</t>
  </si>
  <si>
    <t>15 0 00 43290</t>
  </si>
  <si>
    <t>16 0 00 00000</t>
  </si>
  <si>
    <t>19 0 00 00000</t>
  </si>
  <si>
    <t>21 0 00 00000</t>
  </si>
  <si>
    <t>21 0 00 41180</t>
  </si>
  <si>
    <t>21 0 00 42920</t>
  </si>
  <si>
    <t>24 0 00  00000</t>
  </si>
  <si>
    <t xml:space="preserve">Доплаты к пенсиям муниципальных служащих </t>
  </si>
  <si>
    <t>65 0 00 00000</t>
  </si>
  <si>
    <t>02 1 00 44050</t>
  </si>
  <si>
    <t>02 1 00 44060</t>
  </si>
  <si>
    <t>02 1 00 40100</t>
  </si>
  <si>
    <t>02 2 00 00000</t>
  </si>
  <si>
    <t>02 2 00 40100</t>
  </si>
  <si>
    <t>02 2 00 44050</t>
  </si>
  <si>
    <t>02 2 00 44060</t>
  </si>
  <si>
    <t>02 2 00 44070</t>
  </si>
  <si>
    <t>02 3 00 00000</t>
  </si>
  <si>
    <t>02 3 00 40100</t>
  </si>
  <si>
    <t>02 3 00 44070</t>
  </si>
  <si>
    <t>02 3 00 44080</t>
  </si>
  <si>
    <t>02 2 00 78620</t>
  </si>
  <si>
    <t>11 0 00 00000</t>
  </si>
  <si>
    <t>11 1 00 45410</t>
  </si>
  <si>
    <t>11 2 00 00000</t>
  </si>
  <si>
    <t>26 0 00 00000</t>
  </si>
  <si>
    <t>26 0 00 40010</t>
  </si>
  <si>
    <t>01 0 00 00000</t>
  </si>
  <si>
    <t>01 0 00 40010</t>
  </si>
  <si>
    <t>01 0 00 41410</t>
  </si>
  <si>
    <t>26 0 00 78690</t>
  </si>
  <si>
    <t>26 0 00 78710</t>
  </si>
  <si>
    <t>03 1 00 00000</t>
  </si>
  <si>
    <t>03 1 00 40540</t>
  </si>
  <si>
    <t>03 2 00 00000</t>
  </si>
  <si>
    <t>03 2 00 40540</t>
  </si>
  <si>
    <t>18 0 00 00000</t>
  </si>
  <si>
    <t>26 0 00 40480</t>
  </si>
  <si>
    <t>09 0 00 00000</t>
  </si>
  <si>
    <t>Подпрограмма "Обеспечение безопасности людей на водных объектах"</t>
  </si>
  <si>
    <t>09 4 00 00000</t>
  </si>
  <si>
    <t>09 4 00 41680</t>
  </si>
  <si>
    <t>Мероприятия по профилактике безопасности людей на водных объектах</t>
  </si>
  <si>
    <t>22 2 00 41750</t>
  </si>
  <si>
    <t>22 2 00 00000</t>
  </si>
  <si>
    <t>22 0 00 00000</t>
  </si>
  <si>
    <t>22 1 00 00000</t>
  </si>
  <si>
    <t>22 1 00 40010</t>
  </si>
  <si>
    <t>67 0 00 00000</t>
  </si>
  <si>
    <t>67 0 00 41400</t>
  </si>
  <si>
    <t>18 2 00 00000</t>
  </si>
  <si>
    <t>62 0 00 00000</t>
  </si>
  <si>
    <t>62 1 00 00000</t>
  </si>
  <si>
    <t>62 1 00 40010</t>
  </si>
  <si>
    <t>21 0 00 40010</t>
  </si>
  <si>
    <t>64 0 00 00000</t>
  </si>
  <si>
    <t>64 1 00 00000</t>
  </si>
  <si>
    <t>64 1 00 40010</t>
  </si>
  <si>
    <t>13 0 00 00000</t>
  </si>
  <si>
    <t>13 1 00 00000</t>
  </si>
  <si>
    <t>13 2 00 00000</t>
  </si>
  <si>
    <t>13 2 00 42930</t>
  </si>
  <si>
    <t>02 1 00 78620</t>
  </si>
  <si>
    <t>02 1 00 78650</t>
  </si>
  <si>
    <t>17 0 00 00000</t>
  </si>
  <si>
    <t>17 0 00 42080</t>
  </si>
  <si>
    <t>03 0 00 00000</t>
  </si>
  <si>
    <t>08 0 00 00000</t>
  </si>
  <si>
    <t>Социальные выплаты гражданам, кроме публичных нормативных социальных выплат</t>
  </si>
  <si>
    <t>300</t>
  </si>
  <si>
    <t>320</t>
  </si>
  <si>
    <t>800</t>
  </si>
  <si>
    <t>810</t>
  </si>
  <si>
    <t>Социальное обеспечение и иные выплаты населению</t>
  </si>
  <si>
    <t>Иные бюджетные ассигнования</t>
  </si>
  <si>
    <t>Резервные средства</t>
  </si>
  <si>
    <t>Мероприятия в сфере общегосударственных вопросов, осуществляемые органами местного самоуправления</t>
  </si>
  <si>
    <t xml:space="preserve">Поддержка малого и среднего предпринимательства </t>
  </si>
  <si>
    <t>Мероприятия в сфере социальной политики, осуществляемые органами местного самоуправления</t>
  </si>
  <si>
    <t xml:space="preserve">Финансовая поддержка социально-ориентированных некоммерческих организаций </t>
  </si>
  <si>
    <t xml:space="preserve">Мероприятия, связанные с проведением сельскохозяйственных ярмарок, конкурсов животноводов </t>
  </si>
  <si>
    <t>Мероприятия по развитию туризма</t>
  </si>
  <si>
    <t>Мероприятия в сфере патриотического воспитания граждан и молодежной политики</t>
  </si>
  <si>
    <t xml:space="preserve">Осуществление государственных полномочий в сфере административных правонарушений </t>
  </si>
  <si>
    <t>Осуществление первичного воинского учета на территориях, где отсутствуют военные комиссариаты</t>
  </si>
  <si>
    <t>Поддержка предприятий агропромышленного комплекса</t>
  </si>
  <si>
    <t xml:space="preserve">Обслуживание муниципального долга </t>
  </si>
  <si>
    <t>Расходы на содержание органов местного самоуправления и обеспечение их функций</t>
  </si>
  <si>
    <t xml:space="preserve">Расходы на обеспечение деятельности подведомственных учреждений </t>
  </si>
  <si>
    <t xml:space="preserve">Мероприятия в области образования </t>
  </si>
  <si>
    <t>Расходы на обеспечение деятельности подведомственных учреждений</t>
  </si>
  <si>
    <t xml:space="preserve"> Мероприятия по оздоровлению детей </t>
  </si>
  <si>
    <t xml:space="preserve">Расходы на содержание органов местного самоуправления  и обеспечение их функций </t>
  </si>
  <si>
    <t>Инвентаризация и оценка муниципального имущества</t>
  </si>
  <si>
    <t xml:space="preserve">Мероприятия по землеустройству и землепользованию 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</si>
  <si>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</si>
  <si>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</si>
  <si>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</si>
  <si>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</si>
  <si>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 xml:space="preserve">Расходы на содержание органов местного самоуправления и обеспечение их функций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</si>
  <si>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</si>
  <si>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Мероприятия по противодействию коррупции 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</si>
  <si>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</si>
  <si>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</si>
  <si>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</si>
  <si>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</si>
  <si>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</si>
  <si>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13</t>
  </si>
  <si>
    <t>Социальное обеспечение населения</t>
  </si>
  <si>
    <t>Другие вопросы в области образования</t>
  </si>
  <si>
    <t>Коммунальное хозяйство</t>
  </si>
  <si>
    <t>10</t>
  </si>
  <si>
    <t>Национальная безопасность и правоохранительная деятельность</t>
  </si>
  <si>
    <t>07</t>
  </si>
  <si>
    <t>06</t>
  </si>
  <si>
    <t>Общегосударственные вопросы</t>
  </si>
  <si>
    <t>7</t>
  </si>
  <si>
    <t>Сумма,                                 тыс. рублей</t>
  </si>
  <si>
    <t>Сумма,                                     тыс. рублей</t>
  </si>
  <si>
    <t>4</t>
  </si>
  <si>
    <t>Другие вопросы в области национальной экономики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</si>
  <si>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</si>
  <si>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</si>
  <si>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</si>
  <si>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к решению Собрания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</si>
  <si>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</si>
  <si>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</si>
  <si>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        Всего</t>
  </si>
  <si>
    <t>Жилищно-коммунальное хозяйство</t>
  </si>
  <si>
    <t>Целевая статья</t>
  </si>
  <si>
    <t>Наименование</t>
  </si>
  <si>
    <t>Гла-ва</t>
  </si>
  <si>
    <t>Раз-дел</t>
  </si>
  <si>
    <t>Под-раз-дел</t>
  </si>
  <si>
    <t>Вид рас-хо-дов</t>
  </si>
  <si>
    <t>Дошкольное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</si>
  <si>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</si>
  <si>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</si>
  <si>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</si>
  <si>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</si>
  <si>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11</t>
  </si>
  <si>
    <t>01</t>
  </si>
  <si>
    <t>03</t>
  </si>
  <si>
    <t>Охрана семьи и детства</t>
  </si>
  <si>
    <t>08</t>
  </si>
  <si>
    <t>Культура</t>
  </si>
  <si>
    <t>Физическая культура и спорт</t>
  </si>
  <si>
    <t>Резервные фонды</t>
  </si>
  <si>
    <t>12</t>
  </si>
  <si>
    <t>Пенсионное обеспечение</t>
  </si>
  <si>
    <t>Образование</t>
  </si>
  <si>
    <t>Общее образование</t>
  </si>
  <si>
    <t>09</t>
  </si>
  <si>
    <t>Национальная экономика</t>
  </si>
  <si>
    <t>04</t>
  </si>
  <si>
    <t>02</t>
  </si>
  <si>
    <t>05</t>
  </si>
  <si>
    <t>Транспорт</t>
  </si>
  <si>
    <t>904</t>
  </si>
  <si>
    <t xml:space="preserve"> </t>
  </si>
  <si>
    <t xml:space="preserve">07 </t>
  </si>
  <si>
    <t>901</t>
  </si>
  <si>
    <t>600</t>
  </si>
  <si>
    <t>Бюджетные инвестиции</t>
  </si>
  <si>
    <t xml:space="preserve">10 </t>
  </si>
  <si>
    <t>902</t>
  </si>
  <si>
    <t>Национаяльная экономика</t>
  </si>
  <si>
    <t>903</t>
  </si>
  <si>
    <t>907</t>
  </si>
  <si>
    <t>Массовый спорт</t>
  </si>
  <si>
    <t>ИТОГО</t>
  </si>
  <si>
    <t>240</t>
  </si>
  <si>
    <t>200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</si>
  <si>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</si>
  <si>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бюджетным,автономным учреждениям и иным некоммерческим организациям</t>
  </si>
  <si>
    <t>Субсидии бюджетным учреждениям</t>
  </si>
  <si>
    <t>610</t>
  </si>
  <si>
    <t>Расходы на выплаты персоналу государственных (муниципальных) органов</t>
  </si>
  <si>
    <t>120</t>
  </si>
  <si>
    <t>Субсиди автономным учреждениям</t>
  </si>
  <si>
    <t>620</t>
  </si>
  <si>
    <t>Субсидии автономным учреждениям</t>
  </si>
  <si>
    <t>100</t>
  </si>
  <si>
    <t>400</t>
  </si>
  <si>
    <t>410</t>
  </si>
  <si>
    <t>Подпрограмма "Организация отдыха и оздоровления детей"</t>
  </si>
  <si>
    <t>Предоставление субсидий бюджетным,
автономным учреждениям и иным некоммерческим организациям</t>
  </si>
  <si>
    <t>630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</si>
  <si>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</si>
  <si>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</si>
  <si>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Функционирование высшего должностного лица субъекта РФ и муниципального образования</t>
  </si>
  <si>
    <t>908</t>
  </si>
  <si>
    <t>Жилищное хозяйство</t>
  </si>
  <si>
    <t>Уплата налогов, сборов и иных платежей</t>
  </si>
  <si>
    <t>850</t>
  </si>
  <si>
    <t xml:space="preserve">01 </t>
  </si>
  <si>
    <t>Подпрограмма "Старшее поколение"</t>
  </si>
  <si>
    <t>909</t>
  </si>
  <si>
    <t>65 0 00 47050</t>
  </si>
  <si>
    <t>Доплаты к пенсиям муниципальных служащих</t>
  </si>
  <si>
    <t>Проезд к месту использования отпуска и обратно</t>
  </si>
  <si>
    <t>02 1 00 40210</t>
  </si>
  <si>
    <t>02 3 00 40210</t>
  </si>
  <si>
    <t>21 0 00 40480</t>
  </si>
  <si>
    <t>18 1 00 00000</t>
  </si>
  <si>
    <t xml:space="preserve">13 2 00 42930 </t>
  </si>
  <si>
    <t>02 2 00 40210</t>
  </si>
  <si>
    <t>13 1 00 40100</t>
  </si>
  <si>
    <t xml:space="preserve">13 2 00 00000 </t>
  </si>
  <si>
    <t>11 1 00 00000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</si>
  <si>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</si>
  <si>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</si>
  <si>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</si>
  <si>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</t>
  </si>
  <si>
    <t>3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</si>
  <si>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документации, капитальный ремонт и ремонт дворовых территорий многоквартирных домов, проездов к дворовым территориям многоквартирных домов</t>
  </si>
  <si>
    <t>Мероприятия в области жилищно-коммунального хозяйства</t>
  </si>
  <si>
    <t xml:space="preserve">Молодежная политика </t>
  </si>
  <si>
    <t>340</t>
  </si>
  <si>
    <t>Стипендии</t>
  </si>
  <si>
    <t>25 0 00 00000</t>
  </si>
  <si>
    <t>25 1 00 00000</t>
  </si>
  <si>
    <t>25 1 00 44030</t>
  </si>
  <si>
    <t>25 2 00 00000</t>
  </si>
  <si>
    <t>Дополнительное образование детей</t>
  </si>
  <si>
    <t>Молодежная политика</t>
  </si>
  <si>
    <t>25 1 00 78320</t>
  </si>
  <si>
    <t>Прочие выплаты по обязательствам органов местного самоуправления</t>
  </si>
  <si>
    <t>02 1 00 78390</t>
  </si>
  <si>
    <t>02 2 00 78390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</si>
  <si>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</si>
  <si>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</si>
  <si>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26 0 00 51200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</si>
  <si>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</si>
  <si>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</si>
  <si>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</si>
  <si>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Лесное хозяйство</t>
  </si>
  <si>
    <t>26 0 00 40100</t>
  </si>
  <si>
    <t>110</t>
  </si>
  <si>
    <t>Расходы на выплаты персоналу казенных учреждений</t>
  </si>
  <si>
    <t>КУЛЬТУРА, КИНЕМАТОГРАФИЯ</t>
  </si>
  <si>
    <t>Питание обучающихся  с ограниченными возможностями здоровья</t>
  </si>
  <si>
    <t>02 2 00 47020</t>
  </si>
  <si>
    <t>02 2 00 S8330</t>
  </si>
  <si>
    <t>26 0 00 78791</t>
  </si>
  <si>
    <t>27 0 00 00000</t>
  </si>
  <si>
    <t>27 0 00 40010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</si>
  <si>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</si>
  <si>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</si>
  <si>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11 1 00 S8520</t>
  </si>
  <si>
    <t xml:space="preserve">Текущий ремонт зданий бюджетных и автономных учреждений </t>
  </si>
  <si>
    <t xml:space="preserve">Повышение квалификации и привлечение кадрового потенциала в бюджетных и автономных учреждениях </t>
  </si>
  <si>
    <t>Обеспечение безопасных условий в бюджетных и автономных учреждениях</t>
  </si>
  <si>
    <t>Развитие и укрепление материально-технической базы бюджетных и автономных  учреждений</t>
  </si>
  <si>
    <t xml:space="preserve">Мероприятия в сфере  физической культуры и спорта </t>
  </si>
  <si>
    <t>Меры социальной поддержки квалифицированных специалистов на селе</t>
  </si>
  <si>
    <t>Реализация образовательных программ</t>
  </si>
  <si>
    <t>18 1 00 S8420</t>
  </si>
  <si>
    <t>18 2  00 00000</t>
  </si>
  <si>
    <t>18 2 00 41170</t>
  </si>
  <si>
    <t>18 2 00 S8410</t>
  </si>
  <si>
    <t>12 0 00 78700</t>
  </si>
  <si>
    <t>24 1 00 00000</t>
  </si>
  <si>
    <t>24 1 00 L5760</t>
  </si>
  <si>
    <t>Обеспечение комплексного развития сельских территорий</t>
  </si>
  <si>
    <t>24 2 00 00000</t>
  </si>
  <si>
    <t>24 2 00 L5760</t>
  </si>
  <si>
    <t>25 2 0044070</t>
  </si>
  <si>
    <t>25 2 00 44050</t>
  </si>
  <si>
    <t>70 0 00 00000</t>
  </si>
  <si>
    <t>Мероприятия по реализации государственных функций, связанных с общегосударственным управлением</t>
  </si>
  <si>
    <t>70 0 00 40030</t>
  </si>
  <si>
    <t>Исполнение судебных актов</t>
  </si>
  <si>
    <t>Подпрограмма «Создание и развитие инфраструктуры на сельских территориях»</t>
  </si>
  <si>
    <t xml:space="preserve">600 </t>
  </si>
  <si>
    <t>905</t>
  </si>
  <si>
    <t>Обеспечение деятельности подведомственных учреждений</t>
  </si>
  <si>
    <t>13 1 00 40210</t>
  </si>
  <si>
    <t>13 1 00 40220</t>
  </si>
  <si>
    <t>Текущий ремонт зданий бюджетных и автономных учреждений</t>
  </si>
  <si>
    <t>13 1 00 44050</t>
  </si>
  <si>
    <t>13 1 00 44070</t>
  </si>
  <si>
    <t>Мероприятия в сфере культуры и искусства</t>
  </si>
  <si>
    <t>13 1 00 45050</t>
  </si>
  <si>
    <t>13 3 00 00000</t>
  </si>
  <si>
    <t>13 3 00 40100</t>
  </si>
  <si>
    <t>13 3 00 40210</t>
  </si>
  <si>
    <t>13 3 00 44010</t>
  </si>
  <si>
    <t>13 3 00 44070</t>
  </si>
  <si>
    <t>13 3 00 44080</t>
  </si>
  <si>
    <t>13 3 00 44050</t>
  </si>
  <si>
    <t>13 3 00 78390</t>
  </si>
  <si>
    <t>Мероприятия по развитию физической культуры и спорта в муниципальных образованиях</t>
  </si>
  <si>
    <t xml:space="preserve">Мероприятия по реализации молодежной политики в муниципальных образованиях </t>
  </si>
  <si>
    <t>09 1 00 00000</t>
  </si>
  <si>
    <t>Подпрограмма «Создание условий для обеспечения доступным и комфортным жильем сельского населения»</t>
  </si>
  <si>
    <t>Мероприятия по реализации функций, связанных с общегосударственным управлением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</si>
  <si>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</si>
  <si>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02 2 00 S6880</t>
  </si>
  <si>
    <t>Развитие территориального общественного самоуправления в Архангельской области</t>
  </si>
  <si>
    <t>Реализация муниципальных программ поддержки социально ориентированных некоммерческих организаций</t>
  </si>
  <si>
    <t>МП «Развитие сферы культуры и туризма на территории города Няндома и Няндомского района»</t>
  </si>
  <si>
    <t xml:space="preserve">Мероприятия в сфере физической культуры и спорта </t>
  </si>
  <si>
    <t>02 3 00 44010</t>
  </si>
  <si>
    <t xml:space="preserve">Резервные фонды </t>
  </si>
  <si>
    <t xml:space="preserve">                                                                                     к решению Собрания депутатов</t>
  </si>
  <si>
    <t>Адресная программа Архангельской области "Переселение граждан из аварийного жилищного фонда на 2019 - 2025 годы"</t>
  </si>
  <si>
    <t>51 0 00 00000</t>
  </si>
  <si>
    <t>51 0 00 67483</t>
  </si>
  <si>
    <t>51 0 00 67484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</si>
  <si>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</si>
  <si>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</si>
  <si>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10 0 00 00000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</si>
  <si>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</si>
  <si>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10 0 00 54240</t>
  </si>
  <si>
    <t>Другие вопросы в области социальной политики</t>
  </si>
  <si>
    <t>23 0 00  00000</t>
  </si>
  <si>
    <t>23 0 00 78730</t>
  </si>
  <si>
    <t>Осуществление государственных полномочий по выплате вознаграждений профессиональным опекунам</t>
  </si>
  <si>
    <t>Развитие и укрепление материально-технической базы бюджетных и автономных учреждений</t>
  </si>
  <si>
    <t>МП "Развитие физической культуры, спорта и создание условий для формирования здорового образа жизни на территории Няндомского района"</t>
  </si>
  <si>
    <t>14 0 00 00000</t>
  </si>
  <si>
    <t>02 2 00 S6600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</si>
  <si>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 (без федерального софинансирования)</t>
  </si>
  <si>
    <t>26 0 00 78793</t>
  </si>
  <si>
    <t>Подпрограмма  "Крепкая семья"</t>
  </si>
  <si>
    <t>28 0 00 00000</t>
  </si>
  <si>
    <t>МП " Укрепление общественного здоровья населения Няндомского района"</t>
  </si>
  <si>
    <t xml:space="preserve">28 0 00 40540 </t>
  </si>
  <si>
    <t>23 0 00 00000</t>
  </si>
  <si>
    <t>23 0 00 40540</t>
  </si>
  <si>
    <t>28 0 00 40540</t>
  </si>
  <si>
    <t>08 0 00 40540</t>
  </si>
  <si>
    <t>Софинансирование мероприятий по предотвращению распространения сорного растения борщевика Сосновского на землях сельскохозяйственного назначения</t>
  </si>
  <si>
    <t>05 0 00 S2640</t>
  </si>
  <si>
    <t>05 0 00 40030</t>
  </si>
  <si>
    <t>14 0 00 44020</t>
  </si>
  <si>
    <t>Подпрограмма «Развитие муниципального бюджетного учреждения «Няндомская спортивная школа»</t>
  </si>
  <si>
    <t>20 0 00 00000</t>
  </si>
  <si>
    <t>20 0 00 40540</t>
  </si>
  <si>
    <t>02 2 00 S6560</t>
  </si>
  <si>
    <t>02 2 00 S6980</t>
  </si>
  <si>
    <t>Обеспечение условий для развития кадрового потенциала муниципальных образовательных организаций Архангельской области</t>
  </si>
  <si>
    <t>02 3 00 44060</t>
  </si>
  <si>
    <t>25 2 0044080</t>
  </si>
  <si>
    <t>16 0 00 43570</t>
  </si>
  <si>
    <t>29 0 00 00000</t>
  </si>
  <si>
    <t>29 0 00 40010</t>
  </si>
  <si>
    <t>13 3 00 55191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</si>
  <si>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</si>
  <si>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11 2 00 40100</t>
  </si>
  <si>
    <t>11 2 00 40210</t>
  </si>
  <si>
    <t>11 2 00 44060</t>
  </si>
  <si>
    <t>11 2 00 44070</t>
  </si>
  <si>
    <t>11 2 00 45410</t>
  </si>
  <si>
    <t>11 2 00 S8520</t>
  </si>
  <si>
    <t>14 0 00 S8530</t>
  </si>
  <si>
    <t>контроль</t>
  </si>
  <si>
    <t>отклонение</t>
  </si>
  <si>
    <t>Резервный фонд администрации Няндомского муниципального района Архангельской области</t>
  </si>
  <si>
    <t>02 4 00 40010</t>
  </si>
  <si>
    <t>02 4 00 00000</t>
  </si>
  <si>
    <t>02 4 00 44010</t>
  </si>
  <si>
    <t>02 3 00 40101</t>
  </si>
  <si>
    <t>Внедрение модели персонифицированного финансирования дополнительного образования детей</t>
  </si>
  <si>
    <t>Внедрение модели персонифицированного  финансирования дополнительного образования детей</t>
  </si>
  <si>
    <t xml:space="preserve">                                                                                     Архангельской области</t>
  </si>
  <si>
    <t>Архангельской области</t>
  </si>
  <si>
    <t xml:space="preserve">Гражданская оборона
</t>
  </si>
  <si>
    <t>Обслуживание государственного (муниципального) внутреннего долга</t>
  </si>
  <si>
    <t xml:space="preserve">Коммунальное хозяйство </t>
  </si>
  <si>
    <t>Гражданская оборона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</si>
  <si>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</si>
  <si>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</si>
  <si>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02 2 00 53030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</si>
  <si>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</si>
  <si>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906</t>
  </si>
  <si>
    <t xml:space="preserve">Реконструкция и капитальный ремонт муниципальных музеев
</t>
  </si>
  <si>
    <t>13 2 00 55970</t>
  </si>
  <si>
    <t>Реконструкция и капитальный ремонт муниципальных музеев</t>
  </si>
  <si>
    <t>23 0 00 78792</t>
  </si>
  <si>
    <t>13 1 00 55130</t>
  </si>
  <si>
    <t>Субсидии на развитие сети учреждений культурно-досугового типа</t>
  </si>
  <si>
    <t>13 1 00 L5198</t>
  </si>
  <si>
    <t>09 1 00 40100</t>
  </si>
  <si>
    <t>Подпрограмма «Организация мероприятий по гражданской обороне, предупреждение чрезвычайных ситуаций и ликвидация их последствий, развитие единой дежурно-диспетчерской службы»</t>
  </si>
  <si>
    <t>Подпрограмма "Безопасность людей на водных объектах"</t>
  </si>
  <si>
    <t>Проведение комплексных кадастровых работ</t>
  </si>
  <si>
    <t>18 2 00 S4830</t>
  </si>
  <si>
    <t>Развитие системы инициативного бюджетирования в муниципальных округах Архангельской области</t>
  </si>
  <si>
    <t>Подпрограмма "Мир и согласие.Новые возможности"</t>
  </si>
  <si>
    <t>18 3 00 00000</t>
  </si>
  <si>
    <t>18 3 00 41170</t>
  </si>
  <si>
    <t>18 3  00 00000</t>
  </si>
  <si>
    <t>13 1 00 44080</t>
  </si>
  <si>
    <t>13 1 00 40990</t>
  </si>
  <si>
    <t>02 1 00 S6440</t>
  </si>
  <si>
    <t>02 2 00 40990</t>
  </si>
  <si>
    <t>02 2 00 S6440</t>
  </si>
  <si>
    <t>02 2 00 S8240</t>
  </si>
  <si>
    <t>02 2 00 L3042</t>
  </si>
  <si>
    <t>02 3 00 44050</t>
  </si>
  <si>
    <t>02 3 00 S6440</t>
  </si>
  <si>
    <t>11 2 00 50810</t>
  </si>
  <si>
    <t xml:space="preserve">02 1 00 S6440 </t>
  </si>
  <si>
    <t>02 2 00 44080</t>
  </si>
  <si>
    <t>02 2 00S8240</t>
  </si>
  <si>
    <t>310</t>
  </si>
  <si>
    <t>Публичные нормативные социальные выплаты гражданам</t>
  </si>
  <si>
    <t>02 1 00 44070</t>
  </si>
  <si>
    <t>02 1 00 44080</t>
  </si>
  <si>
    <t>Подпрограмма "Развитие муниципального бюджетного учреждения дополнительного образования «Детская школа искусств города Няндома»"</t>
  </si>
  <si>
    <t xml:space="preserve">                                                                                     Няндомского муниципального округа</t>
  </si>
  <si>
    <t>Распределение бюджетных ассигнований  по разделам и подразделам классификации расходов бюджета  Няндомского муниципального округа Архангельской области на 2023 год</t>
  </si>
  <si>
    <t>Няндомского муниципального округа</t>
  </si>
  <si>
    <t>Ведомственная структура расходов бюджета Няндомского муниципального округа Архангельской области на 2023 год</t>
  </si>
  <si>
    <t>Распределение бюджетных ассигнований на реализацию бюджета Няндомского муниципального округа Архангельской области и непрограммных направлений деятельности на 2023 год</t>
  </si>
  <si>
    <t>МП «Развитие сельского хозяйства на территории  Няндомского  муниципального округа»</t>
  </si>
  <si>
    <t>МП  «Развитие транспортной системы Няндомского муниципального округа»</t>
  </si>
  <si>
    <t>19 0 00 S6360</t>
  </si>
  <si>
    <t>Организация транспортного обслуживания населения на пассажирских муниципальных маршрутах автомобильного транспорта</t>
  </si>
  <si>
    <t>МП "Малое и среднее предпринимательство и поддержка индивидуальной предпринимательской инициативы на территории  Няндомского муниципального округа"</t>
  </si>
  <si>
    <t>Адресная программа Архангельской области "Переселение граждан из аварийного жилищного фонда на 2019 – 2025 годы"</t>
  </si>
  <si>
    <t>МП "Управление муниципальным имуществом и земельными ресурсами Няндомского  муниципального округа"</t>
  </si>
  <si>
    <t>МП "Совершенствование деятельности по  опеке и попечительству на территории Няндомского  муниципального округа"</t>
  </si>
  <si>
    <t>Взносы на капитальный ремонт многоквартирных домов</t>
  </si>
  <si>
    <t xml:space="preserve">МП "Строительство, ремонт и содержание автомобильных дорог общего пользования местного значения на территории Няндомского муниципального округа" </t>
  </si>
  <si>
    <t>МП "Строительство, ремонт и содержание муниципального жилого фонда на территории Няндомского округа"</t>
  </si>
  <si>
    <t>Ремонт и содержание жилого фонда</t>
  </si>
  <si>
    <t xml:space="preserve">МП "Развитие коммунальной инфраструктуры Няндомского муниципального  округа" </t>
  </si>
  <si>
    <t xml:space="preserve">МП "Благоустройство территории Няндомского муниципального округа" </t>
  </si>
  <si>
    <t>МП "Демографическая политика и социальная поддержка граждан на территории  Няндомского муниципального округа"</t>
  </si>
  <si>
    <t xml:space="preserve">Подпрограмма "Дом для молодой семьи" </t>
  </si>
  <si>
    <t>03 3 00 00000</t>
  </si>
  <si>
    <t>03 3 00 L4970</t>
  </si>
  <si>
    <t>Реализация мероприятий по обеспечению жильем молодых семей</t>
  </si>
  <si>
    <t>МП "Формирование современной городской среды на территории Няндомского муниципального  округа"</t>
  </si>
  <si>
    <t>10 0 00 55550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</si>
  <si>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</si>
  <si>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</si>
  <si>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</si>
  <si>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10 0 00 S6410</t>
  </si>
  <si>
    <t>10 0 00 43570</t>
  </si>
  <si>
    <t>16 0 00 40100</t>
  </si>
  <si>
    <t>МП "Содействие развитию институтов гражданского общества на территории Няндомского муниципального округа»"</t>
  </si>
  <si>
    <t>МП «Обеспечение и совершенствование деятельности администрации Няндомского муниципального округа»</t>
  </si>
  <si>
    <t>МП "Содействие развитию институтов гражданского общества на территории Няндомского муниципального округа"</t>
  </si>
  <si>
    <t>Предоставление выплат почетным гражданам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</si>
  <si>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</si>
  <si>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МП «Развитие  образования  на территории  Няндомского муниципального округа»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</si>
  <si>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</si>
  <si>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типа)па)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</si>
  <si>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</si>
  <si>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МП « Организация отдыха и оздоровление детей Няндомского муниципального округа»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</si>
  <si>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</si>
  <si>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26 0 00 51180</t>
  </si>
  <si>
    <t>НАЦИОНАЛЬНАЯ ОБОРОНА</t>
  </si>
  <si>
    <t>МП "Обеспечение и совершенствование деятельности администрации Няндомского муниципального округа"</t>
  </si>
  <si>
    <t>МП "Совершенствование муниципального управления в администрации Няндомского муниципального округа"</t>
  </si>
  <si>
    <t>01 0 00 78630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</si>
  <si>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</si>
  <si>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01 0 00 S6450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</si>
  <si>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</si>
  <si>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МП «Развитие сферы культуры и туризма на территории Няндомского муниципального округа»</t>
  </si>
  <si>
    <t>Подпрограмма «Развитие культуры на территории Няндомского муниципального округа»</t>
  </si>
  <si>
    <t>Субсидия на обеспечение учреждений культуры специализированным автотранспортом для обслуживания населения, в том числе сельского населения</t>
  </si>
  <si>
    <t>13 1 00 55193</t>
  </si>
  <si>
    <t>Субсидия на государственную поддержку отрасли культуры (реализация мероприятий по модернизации библиотек в части комплектования книжных фондов муниципальных библиотек)</t>
  </si>
  <si>
    <t>13 1 00 S6820</t>
  </si>
  <si>
    <t>Субсидия на комплектование книжных фондов библиотек муниципальных образований Архангельской области и подписка на периодическую печать</t>
  </si>
  <si>
    <t>Иной межбюджетный трансферт на реализацию мероприятий по социально-экономическому развитию муниципальных округов</t>
  </si>
  <si>
    <t>МП "Профилактика  безнадзорности и правонарушений несовершеннолетних на территории Няндомского муниципального округа"</t>
  </si>
  <si>
    <t>МП «Обеспечение безопасности населения Няндомского муниципального округа»</t>
  </si>
  <si>
    <t>МП «Управление муниципальными финансами и муниципальным долгом Няндомского муниципального округа"</t>
  </si>
  <si>
    <t>МП "Обеспечение и совершенствование деятельности  Управления социальной политики администрации  Няндомского муниципального округа"</t>
  </si>
  <si>
    <t xml:space="preserve"> МП "Профилактика правонарушений и противодействие преступности на территории Няндомского муниципального округа" </t>
  </si>
  <si>
    <t>МП "Обеспечение и совершенствование деятельности Управления строительства, архитектуры и жилищно-коммунального хозяйства администрации Няндомского муниципального округа"</t>
  </si>
  <si>
    <t>МП «Обеспечение безопасности населения Няндомского муниципального округа"</t>
  </si>
  <si>
    <t>МП "Профилактика безнадзорности и правонарушений несовершеннолетних на территории  Няндомского муниципального округа"</t>
  </si>
  <si>
    <t xml:space="preserve">МП «Управление муниципальными финансами и муниципальным долгом Няндомского муниципального округа» </t>
  </si>
  <si>
    <t>07 0 00 S8590</t>
  </si>
  <si>
    <t>Обеспечение социально значимых объектов муниципальной собственности муниципальных образований Архангельской области резервными источниками снабжения электрической энергии</t>
  </si>
  <si>
    <t>07 0 00 S3730</t>
  </si>
  <si>
    <t>Разработка проектно-сметной документации на строительство и реконструкцию (модернизацию) объектов водоотведения</t>
  </si>
  <si>
    <t>12 0 00 S8270</t>
  </si>
  <si>
    <t>Создание условий для обеспечения поселений и жителей муниципальных и городских округов услугами торговли</t>
  </si>
  <si>
    <t>13 2 00 S8360</t>
  </si>
  <si>
    <t>Общественно значимые культурные мероприятия в рамках проекта "ЛЮБО-ДОРОГО"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</si>
  <si>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</si>
  <si>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15 0 00 S6670</t>
  </si>
  <si>
    <t>16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</si>
  <si>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</si>
  <si>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Другие вопросы в области охраны окружающей среды</t>
  </si>
  <si>
    <t>Охрана окружающей среды</t>
  </si>
  <si>
    <t>21 0 00 43500</t>
  </si>
  <si>
    <t>24 0 00 00000</t>
  </si>
  <si>
    <t>МП «Комплексное развитие сельских территорий Няндомского муниципального округа»</t>
  </si>
  <si>
    <t>Подпрограмма "Создание и развитие инфраструктуры на сельских территориях"</t>
  </si>
  <si>
    <t xml:space="preserve"> Подпрограмма "Развитие туризма на территории Няндомского муниципального округа"</t>
  </si>
  <si>
    <t>Подпрограмма «Нормативно-методическое и информационное обеспечение и организация бюджетного процесса Няндомского муниципального округа"</t>
  </si>
  <si>
    <t>Подпрограмма «Управление муниципальным долгом Няндомского муниципального округа»</t>
  </si>
  <si>
    <t>70 0 00 78160</t>
  </si>
  <si>
    <t>Администрация Няндомского муниципального округа Архангельской области</t>
  </si>
  <si>
    <t>Управление финансов администрации Няндомского муниципального округа Архангельской области</t>
  </si>
  <si>
    <t>Собрание депутатов Няндомского муниципального округа Архангельской области</t>
  </si>
  <si>
    <t>Обеспечение деятельности Собрания депутатов Няндомского муниципального округа Архангельской области</t>
  </si>
  <si>
    <t>Управление образования  администрации Няндомского муниципального округа Архангельской области</t>
  </si>
  <si>
    <t>Управление социальной политики администрации Няндомского муниципального округа Архангелськой области</t>
  </si>
  <si>
    <t>Отдел опеки и попечительства администрации Няндомского муниципального округа Архангельской области</t>
  </si>
  <si>
    <t>Комитет по управлению муниципальным имуществом и земельными ресурсами администрации Няндомского муниципального округа Архангельской области</t>
  </si>
  <si>
    <t>Контрольно-счётная палата Няндомского муниципального округа Архангельской области</t>
  </si>
  <si>
    <t>Обеспечение деятельности контрольно-счетной палаты Няндомского муниципального округа Архангельской области</t>
  </si>
  <si>
    <t>Контрольно-счетная палата Няндомского муниципального округа Архангельской области</t>
  </si>
  <si>
    <t>Обеспечение деятельности Собрания депутатов Няндомского округа Архангельской области</t>
  </si>
  <si>
    <t>Подпрограмма "Развитие территориального общественного самоуправления в Няндомском муниципальном округе"</t>
  </si>
  <si>
    <t>Подпрограмма "Поддержка гражданских инициатив и социально ориентированных некоммерческих организаций в Няндомском муниципальном округе"</t>
  </si>
  <si>
    <t>Подпрограмма "Мир и согласие. Новые возможности"</t>
  </si>
  <si>
    <t>Подпрограмма  "Старшее поколение"</t>
  </si>
  <si>
    <t>03 2 00 47010</t>
  </si>
  <si>
    <t>МП "Развитие сельского хозяйства на территории  Няндомского  муниципального округа"</t>
  </si>
  <si>
    <t>МП "Комплексное развитие сельских территорий Няндомского мунципального округа"</t>
  </si>
  <si>
    <t>Подпрограмма "Развитие туризма на территории Няндомского муниципального округа"</t>
  </si>
  <si>
    <t xml:space="preserve">МП  "Благоустройство территории Няндомского муниципального округа" </t>
  </si>
  <si>
    <t xml:space="preserve">МП «Энергосбережение и повышение энергетической эффективности на территории Няндомского  муниципального округа» </t>
  </si>
  <si>
    <t xml:space="preserve">Мероприятия в сфере энергосбережения и повышения энергетической эффективности </t>
  </si>
  <si>
    <t>МП «Развитие транспортной системы Няндомского муниципального округа»</t>
  </si>
  <si>
    <t>Подпрограмма "Развитие дошкольного образования  на территории  Няндомского муниципального округа»"</t>
  </si>
  <si>
    <t>Подпрограмма "Развитие общего образования на территории  Няндомского муниципального округа"</t>
  </si>
  <si>
    <t>Подпрограмма "Развитие дошкольного образования  на территории  Няндомского муниципального округа"</t>
  </si>
  <si>
    <t>Муниципальная программа "Развитие  образования  на территории  Няндомского муниципального округа"</t>
  </si>
  <si>
    <t>МП "Развитие  образования  на территории  Няндомского муниципального округа"</t>
  </si>
  <si>
    <t>Подпрограмма "Развитие  дополнительного образования детей  на территории  Няндомского муниципального округа"</t>
  </si>
  <si>
    <t>Подпрограмма "Обеспечение функционирования и развития системы образования на территории  Няндомского муниципального округа"</t>
  </si>
  <si>
    <t>Подпрограмма "Развитие физической культуры и спорта в   Няндомском муниципальном округе"</t>
  </si>
  <si>
    <t>МП "Молодежь  Няндомского муниципального округа"</t>
  </si>
  <si>
    <t>Подпрограмма "Развитие и укрепление материально-технической базы детского загородного оздоровительного лагеря "Боровое"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</si>
  <si>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</si>
  <si>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Государственная поддержка спортивных организаций, осуществляющих подготовку спортивного резерва для спортивных сборных команд , в том числе  спортивных сборных команд Российской Федерации</t>
  </si>
  <si>
    <t>14 0 00 44090</t>
  </si>
  <si>
    <t>Реализация мероприятий по содействию трудоустройству несовершеннолетних граждан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</si>
  <si>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</si>
  <si>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11 2 0052290</t>
  </si>
  <si>
    <t>Мероприятия в сфере физической культуры и спорта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</si>
  <si>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</si>
  <si>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13 3 00 S6620</t>
  </si>
  <si>
    <t>Ремонт зданий муниципальных учреждений культуры</t>
  </si>
  <si>
    <t>13 3 00 S6810</t>
  </si>
  <si>
    <t>Реализация федеральной целевой программы "Увековечение памяти погибших при защите Отечества на 2019 – 2024 годы"</t>
  </si>
  <si>
    <t>14 0 00 L2990</t>
  </si>
  <si>
    <t xml:space="preserve">Подпрограмма «Противодействие идеологии экстремизма, предупреждение терроризма» </t>
  </si>
  <si>
    <t>0 92 00 00000</t>
  </si>
  <si>
    <t>09 2 00 41510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</si>
  <si>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</si>
  <si>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"Пожарная безопасность"</t>
  </si>
  <si>
    <t>Мероприятия в сфере обеспечения пожарной безопасности</t>
  </si>
  <si>
    <t>Оборудование источников наружного противопожарного водоснабжения</t>
  </si>
  <si>
    <t>Приобретение и установка автономных дымовых пожарных извещателей</t>
  </si>
  <si>
    <t>09 3 00 00000</t>
  </si>
  <si>
    <t>09 3 00 41520</t>
  </si>
  <si>
    <t>09 3 00 S6630</t>
  </si>
  <si>
    <t>09 3 00 S6870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</si>
  <si>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</si>
  <si>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08 0 00 S4650</t>
  </si>
  <si>
    <t>Организация материально-технического стимулирования и страхования участников добровольных народных дружин</t>
  </si>
  <si>
    <t>08 0 00 S8140</t>
  </si>
  <si>
    <t>МП "Укрепление общественного здоровья населения на территории Няндомского муниципального округа"</t>
  </si>
  <si>
    <t>МП«Совершенствование муниципального управления в администрации Няндомского муниципального округа»</t>
  </si>
  <si>
    <t>МП «Укрепление общественного здоровья населения на территории Няндомского муниципального округа»</t>
  </si>
  <si>
    <t>02 1 00 43570</t>
  </si>
  <si>
    <t>Реализация мероприятий по модернизации системы дошкольного образования</t>
  </si>
  <si>
    <t>02 1 00 S4690</t>
  </si>
  <si>
    <t>Субсидия на государственную поддержку лучших сельских учреждений культуры</t>
  </si>
  <si>
    <t>13 1 00 55196</t>
  </si>
  <si>
    <t>13 1 00 55194</t>
  </si>
  <si>
    <t>Субсидия на государственную поддержку лучших работников сельских учреждений культуры</t>
  </si>
  <si>
    <t>Подпрограмма "Проведение капитального ремонта муниципального жилого фонда в Няндомском муниципальном округе"</t>
  </si>
  <si>
    <t>16 0 00 43580</t>
  </si>
  <si>
    <t>Содержание, ремонт и оплата услуг уличного освещения</t>
  </si>
  <si>
    <t>МП  "Формирование современной городской среды на территории Няндомского муниципального  округа"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</si>
  <si>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</si>
  <si>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02 1 00 S6960</t>
  </si>
  <si>
    <t>Фонд оплаты труда казенных учреждений</t>
  </si>
  <si>
    <t>830</t>
  </si>
  <si>
    <t>11 2 00 40990</t>
  </si>
  <si>
    <t>11 2 00 43570</t>
  </si>
  <si>
    <t>МП "Развитие физической культуры, спорта и создание условий для формирования здорового образа жизни на территории Няндомского муниципального округа"</t>
  </si>
  <si>
    <t>МП "Развитие физической культуры, спорта и создание условий для формирования здорового образа жизни на территории Няндомског омуниципального округа"</t>
  </si>
  <si>
    <t>02 2 00 50970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</si>
  <si>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</si>
  <si>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некоммерческим организациям (за исключением государственных (муниципальных) учреждений)</t>
  </si>
  <si>
    <t>02 3 00 40990</t>
  </si>
  <si>
    <t>02 3 00 S6960</t>
  </si>
  <si>
    <t>70 0 00 41500</t>
  </si>
  <si>
    <t>Управление строительства, архитектуры и ЖКХ  администрации Няндомского муниципального округа Архангельской области</t>
  </si>
  <si>
    <t>09 2 00 00000</t>
  </si>
  <si>
    <t>09 1 00 41510</t>
  </si>
  <si>
    <t>адм</t>
  </si>
  <si>
    <t>УФ</t>
  </si>
  <si>
    <t>СД</t>
  </si>
  <si>
    <t>УО</t>
  </si>
  <si>
    <t>УСП</t>
  </si>
  <si>
    <t>КУМИ</t>
  </si>
  <si>
    <t>КСП</t>
  </si>
  <si>
    <t>УСА</t>
  </si>
  <si>
    <t>Спорт высших достижений</t>
  </si>
  <si>
    <t>13 1 00 44060</t>
  </si>
  <si>
    <t>51 0 00 43560</t>
  </si>
  <si>
    <t>02 2 00 44010</t>
  </si>
  <si>
    <t>Мероприятия в области образования</t>
  </si>
  <si>
    <t>Резервный фонд администрации Няндомского муниципального округа Архангельской области</t>
  </si>
  <si>
    <t>Реализация подпрограммы муниципальной программы, непрограммных направлений расходов  бюджета округа</t>
  </si>
  <si>
    <t>Реализация подпрограммы муниципальной программы, непрограммных направлений расходов бюджета округа</t>
  </si>
  <si>
    <t>28 0 00 47030</t>
  </si>
  <si>
    <t xml:space="preserve">Выплата компенсации на оплату проезда к месту лечение (получения консультации) и обратно гражданам, страдающим онкологическими заболеваниями </t>
  </si>
  <si>
    <t>Развитие территориального общественного самоуправления Няндомского округа</t>
  </si>
  <si>
    <t>18 1 00 41190</t>
  </si>
  <si>
    <t>Реализация подпрограммы муниципальной программы, непрограммных направлений расходов бюджета</t>
  </si>
  <si>
    <t>19 0 00 40030</t>
  </si>
  <si>
    <t>Зарезервированные средства на повышение тарифов на коммунальные услуги</t>
  </si>
  <si>
    <t>Председатель Собрания депутатов Няндомского муниципального округа Архангельской области</t>
  </si>
  <si>
    <t>62 2 00 00000</t>
  </si>
  <si>
    <t>62 2 00 40010</t>
  </si>
  <si>
    <t>62 2 00 40480</t>
  </si>
  <si>
    <t>Председатель контрольно-счетной палаты Няндомского муниципального округа Архангельской области</t>
  </si>
  <si>
    <t>64 2 00 00000</t>
  </si>
  <si>
    <t>64 2 00 40010</t>
  </si>
  <si>
    <t>Мероприятия в сфере гражданской обороны и защиты населения и территорий Няндомского округа от чрезвычайных ситуаций, осуществляемые органами местного самоуправления</t>
  </si>
  <si>
    <t>МП  «Обеспечение и совершенствование деятельности  Управления социальной политики администрации  Няндомского муниципального округа"</t>
  </si>
  <si>
    <t>21 0 00 S8400</t>
  </si>
  <si>
    <t xml:space="preserve"> Мероприятия в сфере гражданской обороны и защиты населения и территорий Няндомского округа от чрезвычайных ситуаций, осуществляемые органами местного самоуправления</t>
  </si>
  <si>
    <t>24 2 00 L576Ф</t>
  </si>
  <si>
    <t>Капитальный ремонт здания Краеведческого центра "Дом Няна", структурного подразделения МБУК "НРЦКС", расположенного по адресу : Архангельская область, г. Няндома, ул. Севастьянова, д.30</t>
  </si>
  <si>
    <t>21 0 00 78770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</si>
  <si>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</si>
  <si>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24 2 00 L576D</t>
  </si>
  <si>
    <t>Обеспечение комплексного развития сельских территорий (строительство линейного объекта "Уличное освещение дер. Андреевская с применением энергосберегающих технологий")</t>
  </si>
  <si>
    <t>24 2 00 L576Э</t>
  </si>
  <si>
    <t>Обеспечение комплексного развития сельских территорий (строительство линейного объекта "Уличное освещение ж/д ст. Полоха с применением энергосберегающих технологий")</t>
  </si>
  <si>
    <t>24 2 00 L576Ю</t>
  </si>
  <si>
    <t>Обеспечение комплексного развития сельских территорий (строительство линейного объекта "Уличное освещение ж/д ст. Зеленый с применением энергосберегающих технологий")</t>
  </si>
  <si>
    <t>24 2 00 L576Я</t>
  </si>
  <si>
    <t>Обеспечение комплексного развития сельских территорий (строительство линейного объекта "Уличное освещение ж/д ст. Бурачиха с применением энергосберегающих технологий")</t>
  </si>
  <si>
    <t>24 2 00 L576G</t>
  </si>
  <si>
    <t>Обеспечение комплексного развития сельских территорий (строительство линейного объекта "Уличное освещение пос. Шестиозерский с применением энергосберегающих технологий")</t>
  </si>
  <si>
    <t>24 2 00 L576Ч</t>
  </si>
  <si>
    <t>Капитальный ремонт здания МБУК "НЦРБ", расположенного по адресу: Архангельская область, г.Няндома, ул. Карла Маркса, д.7</t>
  </si>
  <si>
    <t>24 2 00 L576Т</t>
  </si>
  <si>
    <t>24 2 00 L576У</t>
  </si>
  <si>
    <t>Капитальный ремонт здания МБУК "НРЦКС", расположенного по адресу: Архангельская область, г. Няндома, ул. Ленина, д.49</t>
  </si>
  <si>
    <t>Капитальный ремонт здания дома культуры "Заря" (кинотеатр) МБУК "НРЦКС", расположенного по адресу: Архангельская область, г. Няндома, ул. Советская, д.18</t>
  </si>
  <si>
    <t>11 2 00 44080</t>
  </si>
  <si>
    <t>24 2 00 L576Ш</t>
  </si>
  <si>
    <t>Обеспечение комплексного развития сельских территорий(Капитальный ремонт фойе с лестницами, крыльца главного входа и кровли здания РЦДО, расположенного по адресу: г. Няндома, ул. 60 лет Октября, д. 14)</t>
  </si>
  <si>
    <t>13 2 00 S6500</t>
  </si>
  <si>
    <t>Обеспечение учреждений культуры автотранспортом</t>
  </si>
  <si>
    <t xml:space="preserve">                                                                                             от 19 декабря 2022 года № 22</t>
  </si>
  <si>
    <t>от 19 декабря 2022 года № 22</t>
  </si>
  <si>
    <t xml:space="preserve">                                                                                   " ПРИЛОЖЕНИЕ  5</t>
  </si>
  <si>
    <t>"</t>
  </si>
  <si>
    <t>Проект,                                     тыс. рублей</t>
  </si>
  <si>
    <t>Утверждено,                                     тыс. рублей</t>
  </si>
  <si>
    <t>Отклонение,                                     тыс. рублей</t>
  </si>
  <si>
    <t>5</t>
  </si>
  <si>
    <t>6</t>
  </si>
  <si>
    <t>"ПРИЛОЖЕНИЕ 7</t>
  </si>
  <si>
    <t>8</t>
  </si>
  <si>
    <t>9</t>
  </si>
  <si>
    <t>"ПРИЛОЖЕНИЕ 9</t>
  </si>
  <si>
    <t>утв</t>
  </si>
  <si>
    <t>проект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</si>
  <si>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</si>
  <si>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02 1 00 74660</t>
  </si>
  <si>
    <t>02 2 00 74660</t>
  </si>
  <si>
    <t>07 0 00 43560</t>
  </si>
  <si>
    <t>07 0 00 S6640</t>
  </si>
  <si>
    <t>Разработка пректно-сметной документации для строительства и реконструкции (модернизации) объектов питьевого водоснабжения</t>
  </si>
  <si>
    <t>24 2 00 40300</t>
  </si>
  <si>
    <t xml:space="preserve">Строительство и реконструкция объектов капитального строительства муниципальной собственности </t>
  </si>
  <si>
    <t>24 2 00 40320</t>
  </si>
  <si>
    <t>Разработка проектно-сметной документации</t>
  </si>
  <si>
    <t>07 0 00 52430</t>
  </si>
  <si>
    <t xml:space="preserve">Строительство и реконструкция (модернизация) объектов питьевого водоснабжения 
</t>
  </si>
  <si>
    <t>ПРИЛОЖЕНИЕ  7</t>
  </si>
  <si>
    <t>Пояснительная к ПРИЛОЖЕНИЮ 7</t>
  </si>
  <si>
    <t>02 3 00 44040</t>
  </si>
  <si>
    <t>Капитальный ремонт зданий бюджетных и автономных учреждений</t>
  </si>
  <si>
    <t>02 1 00 74690</t>
  </si>
  <si>
    <t>Другие вопросы в области жилищно-коммунального хозяйства</t>
  </si>
  <si>
    <t>24 1 00 40320</t>
  </si>
  <si>
    <t>Подпрограмма "Создание условий для обеспечения доступным и комфортным жильем сельского населения"</t>
  </si>
  <si>
    <t>02 3 00 44020</t>
  </si>
  <si>
    <t xml:space="preserve">                                                                                             от __________ 2023 года № ___</t>
  </si>
  <si>
    <t>от ____________ 2023 года № ___</t>
  </si>
  <si>
    <t>от _________ 2023 года № ___</t>
  </si>
  <si>
    <t>02 2 00 S6960</t>
  </si>
  <si>
    <t>71 0 00 00000</t>
  </si>
  <si>
    <t>71 0 00 78160</t>
  </si>
  <si>
    <t>Реализация плана мероприятий по социально-экономическому развитию Няндомского муниципального округа Архангельской области</t>
  </si>
  <si>
    <t>Реализация плана мероприятий по  социально-экономическому развитию Няндомского муниципального округа Архангельской области (Приобретение оборудования для муниципального автономного учреждения дополнительного образования "Районный центр дополнительного образования детей"</t>
  </si>
  <si>
    <t>Реализация плана мероприятий по социально-экономическому развитию Няндомского муниципального округа Архангельской области (приобретение оборудования для Краеведческого музея «Дом Няна» структурного подразделения муниципального бюджетного учреждения культуры «Няндомский районный центр культуры и спорта»)</t>
  </si>
  <si>
    <t>13 1 00 S4630</t>
  </si>
  <si>
    <t>Реализация мероприятий по модернизации учреждений отрасли культуры</t>
  </si>
  <si>
    <t>Реализация плана мероприятий по социально-экономическому развитию Няндомского муниципального округа Архангельской области (приобретение оборудования для Дома культуры «Заря» структурного подразделения муниципального бюджетного учреждения культуры «Няндомский районный центр культуры и спорта»)</t>
  </si>
  <si>
    <t>Реализация плана мероприятий по социально-экономическому развитию Няндомского муниципального округа Архангельской области (приобретение оборудования для зон обслуживания абонентов, краеведения муниципального бюджетного учреждения культуры «Няндомская центральная районная библиотека»)</t>
  </si>
  <si>
    <t>03 3 00 S8510</t>
  </si>
  <si>
    <t>Реализация плана мероприятий по социально-экономическому развитию Няндомского муниципального округа Архангельской области (устройство уличного освещения в дер. Погост, дер. Кипровской, дер. Гавриловской, дер. Бряшнихе, дер. Грудихе, дер. Анташихе)</t>
  </si>
  <si>
    <t>Реализация плана мероприятий по социально-экономическому развитию Няндомского муниципального округа Архангельской области (обеспечение объектами инженерной инфраструктуры земельных участков, предоставляемых многодетным семьям по ул. Холмогорской в г. Няндома)</t>
  </si>
  <si>
    <t>16 0 00 L2990</t>
  </si>
  <si>
    <t>Реализация федеральной целевой программы "Увековечение памяти погибших при защите Отечества на 2019 - 2024 годы"</t>
  </si>
  <si>
    <t>Реализация плана мероприятий по социально-экономическому развитию Няндомского муниципального округа Архангельской области (устройство уличного освещения в дер. Наволок, дер. Село, дер. Горка Дуплева)</t>
  </si>
  <si>
    <t>Реализация плана мероприятий по социально-экономическому развитию Няндомского муниципального округа Архангельской области (устройство уличного освещения в пос. Заозерном)</t>
  </si>
  <si>
    <t>Реализация плана мероприятий по социально-экономическому развитию Няндомского муниципального округа Архангельской области (устройство уличного освещения на железнодорожных станциях Полоха, Зеленый, Бурачиха, в пос. Шестиозерском, дер. Андреевская)</t>
  </si>
  <si>
    <t>Реализация плана мероприятий по социально-экономическому развитию Няндомского муниципального округа Архангельской области (благоустройство территории Мошинского территориального отдела Няндомского муниципального округа (устройство тротуаров, мостков, установка малых архитектурных форм, скамеек, урн)</t>
  </si>
  <si>
    <t>Реализация плана мероприятий по социально-экономическому развитию Няндомского муниципального округа Архангельской области (благоустройство дворовой территории по адресу: г. Няндома, ул. Ленина, д. 48, 50)</t>
  </si>
  <si>
    <t>Реализация плана мероприятий по социально-экономическому развитию Няндомского муниципального округа Архангельской области (благоустройство территории у здания муниципального автономного учреждения дополнительного образования «Районный центр дополнительного образования детей»)</t>
  </si>
  <si>
    <t>10 0 00 74950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</si>
  <si>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</si>
  <si>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Реализация плана мероприятий по социально-экономическому развитию Няндомского муниципального округа Архангельской области (ремонт автомобильных дорог в лесном пос. Ивакша)</t>
  </si>
  <si>
    <t>Реализация плана мероприятий по социально-экономическому развитию Няндомского муниципального округа Архангельской области (приобретение трактора и прицепа цистерны вакуумной для Шалакушского территориального отдела Няндомского муниципального округа)</t>
  </si>
  <si>
    <t>дети-сироты</t>
  </si>
  <si>
    <t>трудоустройство обл</t>
  </si>
  <si>
    <t>капитальный ремонт зданий бюджетных и автономных учреждений</t>
  </si>
  <si>
    <t xml:space="preserve">                                                                                    ПРИЛОЖЕНИЕ  5</t>
  </si>
  <si>
    <t>ПРИЛОЖЕНИЕ  9</t>
  </si>
  <si>
    <t xml:space="preserve">                                                                                   Пояснительная к ПРИЛОЖЕНИЮ   5</t>
  </si>
  <si>
    <t>Пояснительная к ПРИЛОЖЕНИЮ 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</si>
</sst>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  <numFmt numFmtId="198" formatCode="#,##0.00&quot;р.&quot;"/>
    <numFmt numFmtId="199" formatCode="#,##0.00_р_.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64" fillId="33" borderId="0" xfId="0" applyFont="1" applyFill="1" applyAlignment="1">
      <alignment/>
    </xf>
    <xf numFmtId="185" fontId="64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68" fillId="33" borderId="0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9" fillId="33" borderId="0" xfId="0" applyFont="1" applyFill="1" applyAlignment="1">
      <alignment/>
    </xf>
    <xf numFmtId="185" fontId="67" fillId="33" borderId="0" xfId="0" applyNumberFormat="1" applyFont="1" applyFill="1" applyAlignment="1">
      <alignment/>
    </xf>
    <xf numFmtId="0" fontId="66" fillId="33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68" fillId="33" borderId="10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/>
    </xf>
    <xf numFmtId="49" fontId="12" fillId="33" borderId="12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185" fontId="6" fillId="33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5" fontId="5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wrapText="1"/>
    </xf>
    <xf numFmtId="0" fontId="9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185" fontId="6" fillId="33" borderId="12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right"/>
    </xf>
    <xf numFmtId="185" fontId="5" fillId="33" borderId="12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left" vertical="center" wrapText="1"/>
    </xf>
    <xf numFmtId="185" fontId="5" fillId="33" borderId="12" xfId="0" applyNumberFormat="1" applyFont="1" applyFill="1" applyBorder="1" applyAlignment="1">
      <alignment/>
    </xf>
    <xf numFmtId="0" fontId="10" fillId="33" borderId="12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12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10" fillId="33" borderId="0" xfId="0" applyFont="1" applyFill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/>
    </xf>
    <xf numFmtId="49" fontId="15" fillId="33" borderId="12" xfId="0" applyNumberFormat="1" applyFont="1" applyFill="1" applyBorder="1" applyAlignment="1">
      <alignment horizontal="left"/>
    </xf>
    <xf numFmtId="2" fontId="6" fillId="33" borderId="12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185" fontId="67" fillId="33" borderId="0" xfId="0" applyNumberFormat="1" applyFont="1" applyFill="1" applyBorder="1" applyAlignment="1">
      <alignment/>
    </xf>
    <xf numFmtId="185" fontId="6" fillId="33" borderId="11" xfId="0" applyNumberFormat="1" applyFont="1" applyFill="1" applyBorder="1" applyAlignment="1">
      <alignment/>
    </xf>
    <xf numFmtId="185" fontId="5" fillId="33" borderId="13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185" fontId="6" fillId="33" borderId="16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left"/>
    </xf>
    <xf numFmtId="0" fontId="9" fillId="2" borderId="12" xfId="0" applyFont="1" applyFill="1" applyBorder="1" applyAlignment="1">
      <alignment wrapText="1"/>
    </xf>
    <xf numFmtId="49" fontId="12" fillId="33" borderId="18" xfId="0" applyNumberFormat="1" applyFont="1" applyFill="1" applyBorder="1" applyAlignment="1">
      <alignment horizontal="left"/>
    </xf>
    <xf numFmtId="49" fontId="13" fillId="35" borderId="12" xfId="0" applyNumberFormat="1" applyFont="1" applyFill="1" applyBorder="1" applyAlignment="1">
      <alignment horizontal="left"/>
    </xf>
    <xf numFmtId="0" fontId="67" fillId="33" borderId="19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right"/>
    </xf>
    <xf numFmtId="0" fontId="64" fillId="33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wrapText="1"/>
    </xf>
    <xf numFmtId="0" fontId="9" fillId="2" borderId="10" xfId="0" applyFont="1" applyFill="1" applyBorder="1" applyAlignment="1">
      <alignment horizontal="left" vertical="center" wrapText="1"/>
    </xf>
    <xf numFmtId="49" fontId="9" fillId="2" borderId="12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49" fontId="9" fillId="2" borderId="12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justify" wrapText="1"/>
    </xf>
    <xf numFmtId="0" fontId="9" fillId="33" borderId="14" xfId="0" applyFont="1" applyFill="1" applyBorder="1" applyAlignment="1">
      <alignment wrapText="1"/>
    </xf>
    <xf numFmtId="0" fontId="10" fillId="0" borderId="12" xfId="0" applyFont="1" applyFill="1" applyBorder="1" applyAlignment="1">
      <alignment horizontal="justify" wrapText="1"/>
    </xf>
    <xf numFmtId="49" fontId="9" fillId="2" borderId="16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wrapText="1"/>
    </xf>
    <xf numFmtId="197" fontId="10" fillId="33" borderId="12" xfId="54" applyNumberFormat="1" applyFont="1" applyFill="1" applyBorder="1" applyAlignment="1" applyProtection="1">
      <alignment horizontal="left" wrapText="1"/>
      <protection hidden="1"/>
    </xf>
    <xf numFmtId="170" fontId="10" fillId="33" borderId="15" xfId="43" applyFont="1" applyFill="1" applyBorder="1" applyAlignment="1">
      <alignment wrapText="1"/>
    </xf>
    <xf numFmtId="170" fontId="10" fillId="33" borderId="12" xfId="43" applyFont="1" applyFill="1" applyBorder="1" applyAlignment="1">
      <alignment horizontal="center"/>
    </xf>
    <xf numFmtId="170" fontId="64" fillId="33" borderId="0" xfId="43" applyFont="1" applyFill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top" wrapText="1"/>
    </xf>
    <xf numFmtId="0" fontId="5" fillId="33" borderId="16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185" fontId="5" fillId="33" borderId="21" xfId="0" applyNumberFormat="1" applyFont="1" applyFill="1" applyBorder="1" applyAlignment="1">
      <alignment/>
    </xf>
    <xf numFmtId="0" fontId="10" fillId="33" borderId="12" xfId="0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vertical="top" wrapText="1"/>
    </xf>
    <xf numFmtId="49" fontId="10" fillId="33" borderId="16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right"/>
    </xf>
    <xf numFmtId="49" fontId="14" fillId="33" borderId="12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185" fontId="9" fillId="2" borderId="12" xfId="0" applyNumberFormat="1" applyFont="1" applyFill="1" applyBorder="1" applyAlignment="1">
      <alignment/>
    </xf>
    <xf numFmtId="185" fontId="10" fillId="33" borderId="12" xfId="0" applyNumberFormat="1" applyFont="1" applyFill="1" applyBorder="1" applyAlignment="1">
      <alignment/>
    </xf>
    <xf numFmtId="185" fontId="10" fillId="33" borderId="13" xfId="0" applyNumberFormat="1" applyFont="1" applyFill="1" applyBorder="1" applyAlignment="1">
      <alignment/>
    </xf>
    <xf numFmtId="185" fontId="10" fillId="33" borderId="10" xfId="0" applyNumberFormat="1" applyFont="1" applyFill="1" applyBorder="1" applyAlignment="1">
      <alignment/>
    </xf>
    <xf numFmtId="185" fontId="9" fillId="2" borderId="16" xfId="0" applyNumberFormat="1" applyFont="1" applyFill="1" applyBorder="1" applyAlignment="1">
      <alignment horizontal="right"/>
    </xf>
    <xf numFmtId="185" fontId="9" fillId="33" borderId="12" xfId="0" applyNumberFormat="1" applyFont="1" applyFill="1" applyBorder="1" applyAlignment="1">
      <alignment horizontal="right"/>
    </xf>
    <xf numFmtId="185" fontId="10" fillId="33" borderId="12" xfId="0" applyNumberFormat="1" applyFont="1" applyFill="1" applyBorder="1" applyAlignment="1">
      <alignment horizontal="right"/>
    </xf>
    <xf numFmtId="185" fontId="9" fillId="33" borderId="12" xfId="0" applyNumberFormat="1" applyFont="1" applyFill="1" applyBorder="1" applyAlignment="1">
      <alignment/>
    </xf>
    <xf numFmtId="185" fontId="10" fillId="0" borderId="12" xfId="0" applyNumberFormat="1" applyFont="1" applyFill="1" applyBorder="1" applyAlignment="1">
      <alignment/>
    </xf>
    <xf numFmtId="185" fontId="10" fillId="33" borderId="12" xfId="0" applyNumberFormat="1" applyFont="1" applyFill="1" applyBorder="1" applyAlignment="1">
      <alignment/>
    </xf>
    <xf numFmtId="185" fontId="10" fillId="33" borderId="12" xfId="0" applyNumberFormat="1" applyFont="1" applyFill="1" applyBorder="1" applyAlignment="1">
      <alignment horizontal="right" vertical="center"/>
    </xf>
    <xf numFmtId="185" fontId="9" fillId="2" borderId="12" xfId="0" applyNumberFormat="1" applyFont="1" applyFill="1" applyBorder="1" applyAlignment="1">
      <alignment/>
    </xf>
    <xf numFmtId="185" fontId="9" fillId="33" borderId="12" xfId="0" applyNumberFormat="1" applyFont="1" applyFill="1" applyBorder="1" applyAlignment="1">
      <alignment/>
    </xf>
    <xf numFmtId="185" fontId="10" fillId="33" borderId="12" xfId="0" applyNumberFormat="1" applyFont="1" applyFill="1" applyBorder="1" applyAlignment="1">
      <alignment horizontal="right" vertical="center" wrapText="1"/>
    </xf>
    <xf numFmtId="185" fontId="10" fillId="33" borderId="12" xfId="0" applyNumberFormat="1" applyFont="1" applyFill="1" applyBorder="1" applyAlignment="1">
      <alignment horizontal="right" vertical="top" wrapText="1"/>
    </xf>
    <xf numFmtId="190" fontId="10" fillId="33" borderId="12" xfId="43" applyNumberFormat="1" applyFont="1" applyFill="1" applyBorder="1" applyAlignment="1">
      <alignment/>
    </xf>
    <xf numFmtId="185" fontId="9" fillId="2" borderId="12" xfId="0" applyNumberFormat="1" applyFont="1" applyFill="1" applyBorder="1" applyAlignment="1">
      <alignment horizontal="right"/>
    </xf>
    <xf numFmtId="185" fontId="9" fillId="33" borderId="11" xfId="0" applyNumberFormat="1" applyFont="1" applyFill="1" applyBorder="1" applyAlignment="1">
      <alignment/>
    </xf>
    <xf numFmtId="190" fontId="10" fillId="0" borderId="0" xfId="62" applyNumberFormat="1" applyFont="1" applyFill="1" applyAlignment="1">
      <alignment/>
    </xf>
    <xf numFmtId="187" fontId="10" fillId="0" borderId="0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49" fontId="14" fillId="35" borderId="17" xfId="0" applyNumberFormat="1" applyFont="1" applyFill="1" applyBorder="1" applyAlignment="1">
      <alignment/>
    </xf>
    <xf numFmtId="0" fontId="14" fillId="35" borderId="17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wrapText="1"/>
    </xf>
    <xf numFmtId="0" fontId="5" fillId="35" borderId="12" xfId="0" applyNumberFormat="1" applyFont="1" applyFill="1" applyBorder="1" applyAlignment="1">
      <alignment horizontal="center" wrapText="1"/>
    </xf>
    <xf numFmtId="49" fontId="5" fillId="35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left"/>
    </xf>
    <xf numFmtId="49" fontId="14" fillId="35" borderId="12" xfId="0" applyNumberFormat="1" applyFont="1" applyFill="1" applyBorder="1" applyAlignment="1">
      <alignment/>
    </xf>
    <xf numFmtId="0" fontId="14" fillId="35" borderId="12" xfId="0" applyNumberFormat="1" applyFont="1" applyFill="1" applyBorder="1" applyAlignment="1">
      <alignment horizontal="center"/>
    </xf>
    <xf numFmtId="49" fontId="14" fillId="35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187" fontId="5" fillId="33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/>
    </xf>
    <xf numFmtId="187" fontId="5" fillId="33" borderId="0" xfId="0" applyNumberFormat="1" applyFont="1" applyFill="1" applyAlignment="1">
      <alignment/>
    </xf>
    <xf numFmtId="49" fontId="9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190" fontId="9" fillId="0" borderId="17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/>
    </xf>
    <xf numFmtId="190" fontId="10" fillId="0" borderId="12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center" vertical="center"/>
    </xf>
    <xf numFmtId="190" fontId="9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190" fontId="10" fillId="33" borderId="12" xfId="0" applyNumberFormat="1" applyFont="1" applyFill="1" applyBorder="1" applyAlignment="1">
      <alignment horizontal="right" vertical="center"/>
    </xf>
    <xf numFmtId="0" fontId="14" fillId="33" borderId="12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/>
    </xf>
    <xf numFmtId="49" fontId="15" fillId="33" borderId="15" xfId="0" applyNumberFormat="1" applyFont="1" applyFill="1" applyBorder="1" applyAlignment="1">
      <alignment/>
    </xf>
    <xf numFmtId="190" fontId="9" fillId="33" borderId="12" xfId="0" applyNumberFormat="1" applyFont="1" applyFill="1" applyBorder="1" applyAlignment="1">
      <alignment horizontal="right" vertical="center"/>
    </xf>
    <xf numFmtId="0" fontId="13" fillId="35" borderId="17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13" fillId="35" borderId="12" xfId="0" applyFont="1" applyFill="1" applyBorder="1" applyAlignment="1">
      <alignment wrapText="1"/>
    </xf>
    <xf numFmtId="0" fontId="5" fillId="33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justify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33" borderId="12" xfId="0" applyNumberFormat="1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justify"/>
    </xf>
    <xf numFmtId="0" fontId="6" fillId="33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197" fontId="5" fillId="33" borderId="12" xfId="54" applyNumberFormat="1" applyFont="1" applyFill="1" applyBorder="1" applyAlignment="1" applyProtection="1">
      <alignment horizontal="left" wrapText="1"/>
      <protection hidden="1"/>
    </xf>
    <xf numFmtId="0" fontId="5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1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6" fillId="33" borderId="12" xfId="0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wrapText="1"/>
    </xf>
    <xf numFmtId="0" fontId="6" fillId="33" borderId="12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8" fillId="33" borderId="16" xfId="0" applyFont="1" applyFill="1" applyBorder="1" applyAlignment="1">
      <alignment horizontal="left"/>
    </xf>
    <xf numFmtId="0" fontId="18" fillId="33" borderId="16" xfId="0" applyFont="1" applyFill="1" applyBorder="1" applyAlignment="1">
      <alignment/>
    </xf>
    <xf numFmtId="0" fontId="18" fillId="33" borderId="16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/>
    </xf>
    <xf numFmtId="0" fontId="12" fillId="33" borderId="12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justify" wrapText="1"/>
    </xf>
    <xf numFmtId="0" fontId="9" fillId="33" borderId="11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/>
    </xf>
    <xf numFmtId="185" fontId="10" fillId="33" borderId="15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185" fontId="69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0" fontId="70" fillId="0" borderId="0" xfId="0" applyFont="1" applyFill="1" applyAlignment="1">
      <alignment/>
    </xf>
    <xf numFmtId="0" fontId="10" fillId="33" borderId="16" xfId="0" applyNumberFormat="1" applyFont="1" applyFill="1" applyBorder="1" applyAlignment="1">
      <alignment horizontal="center"/>
    </xf>
    <xf numFmtId="0" fontId="5" fillId="33" borderId="10" xfId="53" applyFont="1" applyFill="1" applyBorder="1" applyAlignment="1">
      <alignment horizontal="left" vertical="center" wrapText="1"/>
      <protection/>
    </xf>
    <xf numFmtId="0" fontId="10" fillId="33" borderId="0" xfId="0" applyFont="1" applyFill="1" applyAlignment="1">
      <alignment wrapText="1"/>
    </xf>
    <xf numFmtId="0" fontId="10" fillId="33" borderId="10" xfId="53" applyFont="1" applyFill="1" applyBorder="1" applyAlignment="1">
      <alignment horizontal="left" vertical="center" wrapText="1"/>
      <protection/>
    </xf>
    <xf numFmtId="185" fontId="6" fillId="35" borderId="17" xfId="0" applyNumberFormat="1" applyFont="1" applyFill="1" applyBorder="1" applyAlignment="1">
      <alignment/>
    </xf>
    <xf numFmtId="185" fontId="6" fillId="35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70" fontId="10" fillId="33" borderId="0" xfId="43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185" fontId="5" fillId="33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5" fontId="6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Fill="1" applyAlignment="1">
      <alignment/>
    </xf>
    <xf numFmtId="199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185" fontId="5" fillId="0" borderId="12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199" fontId="18" fillId="33" borderId="0" xfId="0" applyNumberFormat="1" applyFont="1" applyFill="1" applyAlignment="1">
      <alignment/>
    </xf>
    <xf numFmtId="185" fontId="18" fillId="33" borderId="0" xfId="0" applyNumberFormat="1" applyFont="1" applyFill="1" applyAlignment="1">
      <alignment/>
    </xf>
    <xf numFmtId="198" fontId="5" fillId="33" borderId="0" xfId="0" applyNumberFormat="1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wrapText="1"/>
    </xf>
    <xf numFmtId="49" fontId="10" fillId="2" borderId="21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" fontId="68" fillId="0" borderId="0" xfId="0" applyNumberFormat="1" applyFont="1" applyFill="1" applyAlignment="1">
      <alignment/>
    </xf>
    <xf numFmtId="190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center" vertical="center"/>
    </xf>
    <xf numFmtId="190" fontId="5" fillId="0" borderId="0" xfId="0" applyNumberFormat="1" applyFont="1" applyFill="1" applyAlignment="1">
      <alignment/>
    </xf>
    <xf numFmtId="185" fontId="6" fillId="0" borderId="11" xfId="0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4" fontId="68" fillId="0" borderId="0" xfId="0" applyNumberFormat="1" applyFont="1" applyFill="1" applyAlignment="1">
      <alignment/>
    </xf>
    <xf numFmtId="4" fontId="71" fillId="0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0" fontId="67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/>
    </xf>
    <xf numFmtId="187" fontId="68" fillId="0" borderId="0" xfId="0" applyNumberFormat="1" applyFont="1" applyFill="1" applyAlignment="1">
      <alignment/>
    </xf>
    <xf numFmtId="187" fontId="64" fillId="0" borderId="0" xfId="0" applyNumberFormat="1" applyFont="1" applyFill="1" applyBorder="1" applyAlignment="1">
      <alignment/>
    </xf>
    <xf numFmtId="187" fontId="68" fillId="0" borderId="0" xfId="0" applyNumberFormat="1" applyFont="1" applyFill="1" applyBorder="1" applyAlignment="1">
      <alignment/>
    </xf>
    <xf numFmtId="0" fontId="9" fillId="2" borderId="12" xfId="0" applyNumberFormat="1" applyFont="1" applyFill="1" applyBorder="1" applyAlignment="1">
      <alignment horizontal="center"/>
    </xf>
    <xf numFmtId="190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5" fillId="33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7" fillId="33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33" borderId="0" xfId="53" applyFont="1" applyFill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68"/>
  <sheetViews>
    <sheetView view="pageBreakPreview" zoomScaleSheetLayoutView="100" workbookViewId="0" topLeftCell="A1">
      <selection activeCell="I9" sqref="I9"/>
    </sheetView>
  </sheetViews>
  <sheetFormatPr defaultColWidth="9.00390625" defaultRowHeight="12.75"/>
  <cols>
    <col min="1" max="1" width="73.875" style="22" customWidth="1"/>
    <col min="2" max="2" width="5.125" style="24" customWidth="1"/>
    <col min="3" max="3" width="5.25390625" style="24" customWidth="1"/>
    <col min="4" max="4" width="12.875" style="22" customWidth="1"/>
    <col min="5" max="5" width="2.75390625" style="22" customWidth="1"/>
    <col min="6" max="16384" width="9.125" style="22" customWidth="1"/>
  </cols>
  <sheetData>
    <row r="1" spans="1:4" ht="15.75">
      <c r="A1" s="382" t="s">
        <v>738</v>
      </c>
      <c r="B1" s="383"/>
      <c r="C1" s="383"/>
      <c r="D1" s="383"/>
    </row>
    <row r="2" spans="1:4" ht="15.75">
      <c r="A2" s="382" t="s">
        <v>321</v>
      </c>
      <c r="B2" s="383"/>
      <c r="C2" s="383"/>
      <c r="D2" s="383"/>
    </row>
    <row r="3" spans="1:4" ht="15.75">
      <c r="A3" s="384" t="s">
        <v>428</v>
      </c>
      <c r="B3" s="383"/>
      <c r="C3" s="383"/>
      <c r="D3" s="383"/>
    </row>
    <row r="4" spans="1:4" ht="15.75">
      <c r="A4" s="384" t="s">
        <v>382</v>
      </c>
      <c r="B4" s="383"/>
      <c r="C4" s="383"/>
      <c r="D4" s="383"/>
    </row>
    <row r="5" spans="1:4" ht="15.75">
      <c r="A5" s="382" t="s">
        <v>707</v>
      </c>
      <c r="B5" s="383"/>
      <c r="C5" s="383"/>
      <c r="D5" s="383"/>
    </row>
    <row r="7" spans="1:4" ht="15.75">
      <c r="A7" s="382" t="s">
        <v>673</v>
      </c>
      <c r="B7" s="383"/>
      <c r="C7" s="383"/>
      <c r="D7" s="383"/>
    </row>
    <row r="8" spans="1:4" ht="15.75">
      <c r="A8" s="382" t="s">
        <v>321</v>
      </c>
      <c r="B8" s="383"/>
      <c r="C8" s="383"/>
      <c r="D8" s="383"/>
    </row>
    <row r="9" spans="1:4" ht="15.75">
      <c r="A9" s="384" t="s">
        <v>428</v>
      </c>
      <c r="B9" s="383"/>
      <c r="C9" s="383"/>
      <c r="D9" s="383"/>
    </row>
    <row r="10" spans="1:4" ht="15.75">
      <c r="A10" s="384" t="s">
        <v>382</v>
      </c>
      <c r="B10" s="383"/>
      <c r="C10" s="383"/>
      <c r="D10" s="383"/>
    </row>
    <row r="11" spans="1:4" ht="15.75">
      <c r="A11" s="382" t="s">
        <v>671</v>
      </c>
      <c r="B11" s="383"/>
      <c r="C11" s="383"/>
      <c r="D11" s="383"/>
    </row>
    <row r="12" spans="1:4" ht="15.75">
      <c r="A12" s="23"/>
      <c r="B12" s="23"/>
      <c r="D12" s="365"/>
    </row>
    <row r="13" spans="1:4" ht="52.5" customHeight="1">
      <c r="A13" s="385" t="s">
        <v>429</v>
      </c>
      <c r="B13" s="385"/>
      <c r="C13" s="385"/>
      <c r="D13" s="385"/>
    </row>
    <row r="14" spans="1:4" ht="15.75">
      <c r="A14" s="25"/>
      <c r="B14" s="25"/>
      <c r="C14" s="25"/>
      <c r="D14" s="25"/>
    </row>
    <row r="15" spans="1:4" ht="47.25">
      <c r="A15" s="26" t="s">
        <v>146</v>
      </c>
      <c r="B15" s="26" t="s">
        <v>148</v>
      </c>
      <c r="C15" s="26" t="s">
        <v>149</v>
      </c>
      <c r="D15" s="26" t="s">
        <v>134</v>
      </c>
    </row>
    <row r="16" spans="1:4" ht="15.75">
      <c r="A16" s="27">
        <v>1</v>
      </c>
      <c r="B16" s="27">
        <v>2</v>
      </c>
      <c r="C16" s="27">
        <v>3</v>
      </c>
      <c r="D16" s="28" t="s">
        <v>135</v>
      </c>
    </row>
    <row r="17" spans="1:4" ht="15.75">
      <c r="A17" s="136" t="s">
        <v>131</v>
      </c>
      <c r="B17" s="214" t="s">
        <v>157</v>
      </c>
      <c r="C17" s="215"/>
      <c r="D17" s="216">
        <f>SUM(D18:D24)</f>
        <v>204594.568</v>
      </c>
    </row>
    <row r="18" spans="1:4" ht="25.5">
      <c r="A18" s="84" t="s">
        <v>204</v>
      </c>
      <c r="B18" s="217" t="s">
        <v>157</v>
      </c>
      <c r="C18" s="217" t="s">
        <v>171</v>
      </c>
      <c r="D18" s="218">
        <v>3517.2</v>
      </c>
    </row>
    <row r="19" spans="1:4" ht="25.5">
      <c r="A19" s="84" t="s">
        <v>152</v>
      </c>
      <c r="B19" s="217" t="s">
        <v>157</v>
      </c>
      <c r="C19" s="217" t="s">
        <v>158</v>
      </c>
      <c r="D19" s="218">
        <f>3388.7+1066.3+2020.7</f>
        <v>6475.7</v>
      </c>
    </row>
    <row r="20" spans="1:4" ht="38.25">
      <c r="A20" s="84" t="s">
        <v>141</v>
      </c>
      <c r="B20" s="217" t="s">
        <v>157</v>
      </c>
      <c r="C20" s="217" t="s">
        <v>170</v>
      </c>
      <c r="D20" s="218">
        <v>82721.889</v>
      </c>
    </row>
    <row r="21" spans="1:4" ht="15.75">
      <c r="A21" s="84" t="s">
        <v>246</v>
      </c>
      <c r="B21" s="217" t="s">
        <v>157</v>
      </c>
      <c r="C21" s="217" t="s">
        <v>172</v>
      </c>
      <c r="D21" s="218">
        <v>1.289</v>
      </c>
    </row>
    <row r="22" spans="1:4" ht="25.5">
      <c r="A22" s="84" t="s">
        <v>154</v>
      </c>
      <c r="B22" s="217" t="s">
        <v>157</v>
      </c>
      <c r="C22" s="217" t="s">
        <v>130</v>
      </c>
      <c r="D22" s="218">
        <f>16358.7+300-325.1-169.5</f>
        <v>16164.1</v>
      </c>
    </row>
    <row r="23" spans="1:4" ht="15.75">
      <c r="A23" s="84" t="s">
        <v>163</v>
      </c>
      <c r="B23" s="217" t="s">
        <v>157</v>
      </c>
      <c r="C23" s="217" t="s">
        <v>156</v>
      </c>
      <c r="D23" s="218">
        <f>21650.7-565.1</f>
        <v>21085.600000000002</v>
      </c>
    </row>
    <row r="24" spans="1:4" ht="15.75">
      <c r="A24" s="84" t="s">
        <v>142</v>
      </c>
      <c r="B24" s="217" t="s">
        <v>157</v>
      </c>
      <c r="C24" s="217" t="s">
        <v>123</v>
      </c>
      <c r="D24" s="218">
        <v>74628.79</v>
      </c>
    </row>
    <row r="25" spans="1:4" s="221" customFormat="1" ht="15.75">
      <c r="A25" s="137" t="s">
        <v>138</v>
      </c>
      <c r="B25" s="219" t="s">
        <v>171</v>
      </c>
      <c r="C25" s="219"/>
      <c r="D25" s="220">
        <f>D26</f>
        <v>664.051</v>
      </c>
    </row>
    <row r="26" spans="1:4" ht="15.75">
      <c r="A26" s="84" t="s">
        <v>139</v>
      </c>
      <c r="B26" s="217" t="s">
        <v>171</v>
      </c>
      <c r="C26" s="217" t="s">
        <v>158</v>
      </c>
      <c r="D26" s="218">
        <v>664.051</v>
      </c>
    </row>
    <row r="27" spans="1:4" ht="15.75">
      <c r="A27" s="222" t="s">
        <v>128</v>
      </c>
      <c r="B27" s="219" t="s">
        <v>158</v>
      </c>
      <c r="C27" s="217"/>
      <c r="D27" s="220">
        <f>D28+D29</f>
        <v>5866.1</v>
      </c>
    </row>
    <row r="28" spans="1:4" ht="15.75">
      <c r="A28" s="84" t="s">
        <v>387</v>
      </c>
      <c r="B28" s="217" t="s">
        <v>158</v>
      </c>
      <c r="C28" s="217" t="s">
        <v>168</v>
      </c>
      <c r="D28" s="218">
        <f>3437.1+400+266</f>
        <v>4103.1</v>
      </c>
    </row>
    <row r="29" spans="1:4" ht="32.25" customHeight="1">
      <c r="A29" s="84" t="s">
        <v>568</v>
      </c>
      <c r="B29" s="217" t="s">
        <v>158</v>
      </c>
      <c r="C29" s="217" t="s">
        <v>127</v>
      </c>
      <c r="D29" s="218">
        <v>1763</v>
      </c>
    </row>
    <row r="30" spans="1:4" ht="15.75">
      <c r="A30" s="137" t="s">
        <v>169</v>
      </c>
      <c r="B30" s="219" t="s">
        <v>170</v>
      </c>
      <c r="C30" s="217"/>
      <c r="D30" s="220">
        <f>D31+D32+D33+D34+D35</f>
        <v>98680.273</v>
      </c>
    </row>
    <row r="31" spans="1:4" ht="15.75">
      <c r="A31" s="84" t="s">
        <v>153</v>
      </c>
      <c r="B31" s="217" t="s">
        <v>170</v>
      </c>
      <c r="C31" s="217" t="s">
        <v>172</v>
      </c>
      <c r="D31" s="218">
        <f>1220+2000</f>
        <v>3220</v>
      </c>
    </row>
    <row r="32" spans="1:4" ht="15.75" customHeight="1" hidden="1">
      <c r="A32" s="84" t="s">
        <v>252</v>
      </c>
      <c r="B32" s="217" t="s">
        <v>170</v>
      </c>
      <c r="C32" s="217" t="s">
        <v>129</v>
      </c>
      <c r="D32" s="218"/>
    </row>
    <row r="33" spans="1:4" ht="15.75">
      <c r="A33" s="84" t="s">
        <v>173</v>
      </c>
      <c r="B33" s="217" t="s">
        <v>170</v>
      </c>
      <c r="C33" s="217" t="s">
        <v>160</v>
      </c>
      <c r="D33" s="218">
        <v>12500.654</v>
      </c>
    </row>
    <row r="34" spans="1:4" ht="15.75">
      <c r="A34" s="84" t="s">
        <v>137</v>
      </c>
      <c r="B34" s="217" t="s">
        <v>170</v>
      </c>
      <c r="C34" s="217" t="s">
        <v>168</v>
      </c>
      <c r="D34" s="218">
        <v>47666.859</v>
      </c>
    </row>
    <row r="35" spans="1:4" ht="15.75">
      <c r="A35" s="84" t="s">
        <v>136</v>
      </c>
      <c r="B35" s="217" t="s">
        <v>170</v>
      </c>
      <c r="C35" s="217" t="s">
        <v>164</v>
      </c>
      <c r="D35" s="218">
        <v>35292.76</v>
      </c>
    </row>
    <row r="36" spans="1:4" ht="15.75">
      <c r="A36" s="137" t="s">
        <v>144</v>
      </c>
      <c r="B36" s="219" t="s">
        <v>172</v>
      </c>
      <c r="C36" s="217"/>
      <c r="D36" s="220">
        <f>D37+D39+D38+D40</f>
        <v>171991.2</v>
      </c>
    </row>
    <row r="37" spans="1:4" ht="15.75">
      <c r="A37" s="84" t="s">
        <v>208</v>
      </c>
      <c r="B37" s="217" t="s">
        <v>172</v>
      </c>
      <c r="C37" s="217" t="s">
        <v>157</v>
      </c>
      <c r="D37" s="218">
        <v>34747.9</v>
      </c>
    </row>
    <row r="38" spans="1:4" ht="15.75">
      <c r="A38" s="84" t="s">
        <v>126</v>
      </c>
      <c r="B38" s="217" t="s">
        <v>172</v>
      </c>
      <c r="C38" s="217" t="s">
        <v>171</v>
      </c>
      <c r="D38" s="218">
        <v>44348.2</v>
      </c>
    </row>
    <row r="39" spans="1:4" ht="15.75">
      <c r="A39" s="84" t="s">
        <v>8</v>
      </c>
      <c r="B39" s="217" t="s">
        <v>172</v>
      </c>
      <c r="C39" s="217" t="s">
        <v>158</v>
      </c>
      <c r="D39" s="218">
        <v>90524.9</v>
      </c>
    </row>
    <row r="40" spans="1:4" ht="15.75">
      <c r="A40" s="84" t="s">
        <v>703</v>
      </c>
      <c r="B40" s="217" t="s">
        <v>172</v>
      </c>
      <c r="C40" s="217" t="s">
        <v>172</v>
      </c>
      <c r="D40" s="218">
        <v>2370.2</v>
      </c>
    </row>
    <row r="41" spans="1:4" ht="15.75">
      <c r="A41" s="44" t="s">
        <v>509</v>
      </c>
      <c r="B41" s="219" t="s">
        <v>130</v>
      </c>
      <c r="C41" s="219"/>
      <c r="D41" s="220">
        <f>D42</f>
        <v>3500</v>
      </c>
    </row>
    <row r="42" spans="1:4" ht="15.75">
      <c r="A42" s="50" t="s">
        <v>508</v>
      </c>
      <c r="B42" s="217" t="s">
        <v>130</v>
      </c>
      <c r="C42" s="217" t="s">
        <v>172</v>
      </c>
      <c r="D42" s="227">
        <v>3500</v>
      </c>
    </row>
    <row r="43" spans="1:4" ht="15.75">
      <c r="A43" s="137" t="s">
        <v>166</v>
      </c>
      <c r="B43" s="219" t="s">
        <v>129</v>
      </c>
      <c r="C43" s="217"/>
      <c r="D43" s="231">
        <f>D44+D45+D46+D47+D48</f>
        <v>865631.1469999999</v>
      </c>
    </row>
    <row r="44" spans="1:4" ht="15.75">
      <c r="A44" s="84" t="s">
        <v>151</v>
      </c>
      <c r="B44" s="217" t="s">
        <v>129</v>
      </c>
      <c r="C44" s="217" t="s">
        <v>157</v>
      </c>
      <c r="D44" s="227">
        <f>260198.8+330.5</f>
        <v>260529.3</v>
      </c>
    </row>
    <row r="45" spans="1:4" ht="15.75">
      <c r="A45" s="84" t="s">
        <v>167</v>
      </c>
      <c r="B45" s="217" t="s">
        <v>129</v>
      </c>
      <c r="C45" s="217" t="s">
        <v>171</v>
      </c>
      <c r="D45" s="227">
        <f>451217.747+234.6</f>
        <v>451452.34699999995</v>
      </c>
    </row>
    <row r="46" spans="1:4" ht="15.75">
      <c r="A46" s="84" t="s">
        <v>240</v>
      </c>
      <c r="B46" s="217" t="s">
        <v>129</v>
      </c>
      <c r="C46" s="217" t="s">
        <v>158</v>
      </c>
      <c r="D46" s="227">
        <v>131301.1</v>
      </c>
    </row>
    <row r="47" spans="1:4" ht="15.75">
      <c r="A47" s="84" t="s">
        <v>241</v>
      </c>
      <c r="B47" s="217" t="s">
        <v>129</v>
      </c>
      <c r="C47" s="217" t="s">
        <v>129</v>
      </c>
      <c r="D47" s="227">
        <f>1633+208.8</f>
        <v>1841.8</v>
      </c>
    </row>
    <row r="48" spans="1:4" ht="15.75">
      <c r="A48" s="84" t="s">
        <v>125</v>
      </c>
      <c r="B48" s="217" t="s">
        <v>129</v>
      </c>
      <c r="C48" s="217" t="s">
        <v>168</v>
      </c>
      <c r="D48" s="227">
        <v>20506.6</v>
      </c>
    </row>
    <row r="49" spans="1:4" ht="15.75">
      <c r="A49" s="137" t="s">
        <v>264</v>
      </c>
      <c r="B49" s="219" t="s">
        <v>160</v>
      </c>
      <c r="C49" s="217"/>
      <c r="D49" s="231">
        <f>D50</f>
        <v>291781.3</v>
      </c>
    </row>
    <row r="50" spans="1:4" ht="15.75">
      <c r="A50" s="84" t="s">
        <v>161</v>
      </c>
      <c r="B50" s="217" t="s">
        <v>160</v>
      </c>
      <c r="C50" s="217" t="s">
        <v>157</v>
      </c>
      <c r="D50" s="227">
        <v>291781.3</v>
      </c>
    </row>
    <row r="51" spans="1:4" ht="15.75">
      <c r="A51" s="137" t="s">
        <v>155</v>
      </c>
      <c r="B51" s="219" t="s">
        <v>127</v>
      </c>
      <c r="C51" s="217"/>
      <c r="D51" s="220">
        <f>D52+D53+D54+D55</f>
        <v>58895.399999999994</v>
      </c>
    </row>
    <row r="52" spans="1:4" ht="15.75">
      <c r="A52" s="84" t="s">
        <v>165</v>
      </c>
      <c r="B52" s="217" t="s">
        <v>127</v>
      </c>
      <c r="C52" s="217" t="s">
        <v>157</v>
      </c>
      <c r="D52" s="218">
        <v>1467.6</v>
      </c>
    </row>
    <row r="53" spans="1:4" ht="15.75">
      <c r="A53" s="84" t="s">
        <v>124</v>
      </c>
      <c r="B53" s="217" t="s">
        <v>127</v>
      </c>
      <c r="C53" s="217" t="s">
        <v>158</v>
      </c>
      <c r="D53" s="218">
        <v>24127.2</v>
      </c>
    </row>
    <row r="54" spans="1:4" ht="15.75">
      <c r="A54" s="84" t="s">
        <v>159</v>
      </c>
      <c r="B54" s="217" t="s">
        <v>127</v>
      </c>
      <c r="C54" s="217" t="s">
        <v>170</v>
      </c>
      <c r="D54" s="218">
        <f>36187.1-2941.7</f>
        <v>33245.4</v>
      </c>
    </row>
    <row r="55" spans="1:4" ht="15.75">
      <c r="A55" s="84" t="s">
        <v>331</v>
      </c>
      <c r="B55" s="217" t="s">
        <v>127</v>
      </c>
      <c r="C55" s="217" t="s">
        <v>130</v>
      </c>
      <c r="D55" s="218">
        <v>55.2</v>
      </c>
    </row>
    <row r="56" spans="1:4" s="221" customFormat="1" ht="15.75">
      <c r="A56" s="137" t="s">
        <v>162</v>
      </c>
      <c r="B56" s="219" t="s">
        <v>156</v>
      </c>
      <c r="C56" s="219"/>
      <c r="D56" s="220">
        <f>SUM(D57:D58)</f>
        <v>29460.2</v>
      </c>
    </row>
    <row r="57" spans="1:4" s="221" customFormat="1" ht="15.75">
      <c r="A57" s="84" t="s">
        <v>185</v>
      </c>
      <c r="B57" s="217" t="s">
        <v>156</v>
      </c>
      <c r="C57" s="217" t="s">
        <v>171</v>
      </c>
      <c r="D57" s="218">
        <v>3595.9</v>
      </c>
    </row>
    <row r="58" spans="1:4" ht="15.75">
      <c r="A58" s="226" t="s">
        <v>620</v>
      </c>
      <c r="B58" s="217" t="s">
        <v>156</v>
      </c>
      <c r="C58" s="217" t="s">
        <v>158</v>
      </c>
      <c r="D58" s="218">
        <v>25864.3</v>
      </c>
    </row>
    <row r="59" spans="1:4" s="221" customFormat="1" ht="15.75">
      <c r="A59" s="137" t="s">
        <v>111</v>
      </c>
      <c r="B59" s="219" t="s">
        <v>123</v>
      </c>
      <c r="C59" s="219"/>
      <c r="D59" s="220">
        <f>D60</f>
        <v>9504.8</v>
      </c>
    </row>
    <row r="60" spans="1:4" ht="15.75">
      <c r="A60" s="84" t="s">
        <v>385</v>
      </c>
      <c r="B60" s="217" t="s">
        <v>123</v>
      </c>
      <c r="C60" s="217" t="s">
        <v>157</v>
      </c>
      <c r="D60" s="218">
        <v>9504.8</v>
      </c>
    </row>
    <row r="61" spans="1:5" ht="15.75">
      <c r="A61" s="223" t="s">
        <v>143</v>
      </c>
      <c r="B61" s="224"/>
      <c r="C61" s="224"/>
      <c r="D61" s="225">
        <f>D17+D25+D27+D30+D36+D41+D43+D49+D51+D56+D59</f>
        <v>1740569.0389999999</v>
      </c>
      <c r="E61" s="22" t="s">
        <v>674</v>
      </c>
    </row>
    <row r="62" ht="15.75">
      <c r="D62" s="366"/>
    </row>
    <row r="63" ht="15.75">
      <c r="D63" s="367"/>
    </row>
    <row r="64" ht="15.75">
      <c r="D64" s="368"/>
    </row>
    <row r="65" ht="15.75">
      <c r="D65" s="368"/>
    </row>
    <row r="68" ht="15.75">
      <c r="D68" s="366"/>
    </row>
  </sheetData>
  <sheetProtection/>
  <mergeCells count="11">
    <mergeCell ref="A10:D10"/>
    <mergeCell ref="A1:D1"/>
    <mergeCell ref="A2:D2"/>
    <mergeCell ref="A3:D3"/>
    <mergeCell ref="A4:D4"/>
    <mergeCell ref="A5:D5"/>
    <mergeCell ref="A13:D13"/>
    <mergeCell ref="A9:D9"/>
    <mergeCell ref="A7:D7"/>
    <mergeCell ref="A8:D8"/>
    <mergeCell ref="A11:D11"/>
  </mergeCells>
  <printOptions/>
  <pageMargins left="1.1811023622047245" right="0.5905511811023623" top="0.7874015748031497" bottom="0.7874015748031497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66"/>
  <sheetViews>
    <sheetView view="pageBreakPreview" zoomScale="110" zoomScaleNormal="110" zoomScaleSheetLayoutView="110" workbookViewId="0" topLeftCell="A1">
      <pane ySplit="5" topLeftCell="A35" activePane="bottomLeft" state="frozen"/>
      <selection pane="topLeft" activeCell="A1" sqref="A1"/>
      <selection pane="bottomLeft" activeCell="A2" sqref="A2:F2"/>
    </sheetView>
  </sheetViews>
  <sheetFormatPr defaultColWidth="9.00390625" defaultRowHeight="12.75"/>
  <cols>
    <col min="1" max="1" width="73.875" style="22" customWidth="1"/>
    <col min="2" max="2" width="5.125" style="24" customWidth="1"/>
    <col min="3" max="3" width="5.25390625" style="24" customWidth="1"/>
    <col min="4" max="4" width="14.125" style="22" customWidth="1"/>
    <col min="5" max="5" width="14.375" style="22" customWidth="1"/>
    <col min="6" max="6" width="14.875" style="22" customWidth="1"/>
    <col min="7" max="7" width="15.00390625" style="22" bestFit="1" customWidth="1"/>
    <col min="8" max="16384" width="9.125" style="22" customWidth="1"/>
  </cols>
  <sheetData>
    <row r="1" spans="1:6" ht="15.75">
      <c r="A1" s="386" t="s">
        <v>740</v>
      </c>
      <c r="B1" s="387"/>
      <c r="C1" s="387"/>
      <c r="D1" s="387"/>
      <c r="E1" s="388"/>
      <c r="F1" s="388"/>
    </row>
    <row r="2" spans="1:6" ht="52.5" customHeight="1">
      <c r="A2" s="385" t="s">
        <v>429</v>
      </c>
      <c r="B2" s="385"/>
      <c r="C2" s="385"/>
      <c r="D2" s="385"/>
      <c r="E2" s="388"/>
      <c r="F2" s="388"/>
    </row>
    <row r="3" spans="1:6" ht="15.75">
      <c r="A3" s="25"/>
      <c r="B3" s="25"/>
      <c r="C3" s="25"/>
      <c r="D3" s="25"/>
      <c r="E3" s="25"/>
      <c r="F3" s="25"/>
    </row>
    <row r="4" spans="1:6" ht="47.25">
      <c r="A4" s="26" t="s">
        <v>146</v>
      </c>
      <c r="B4" s="26" t="s">
        <v>148</v>
      </c>
      <c r="C4" s="26" t="s">
        <v>149</v>
      </c>
      <c r="D4" s="26" t="s">
        <v>675</v>
      </c>
      <c r="E4" s="26" t="s">
        <v>676</v>
      </c>
      <c r="F4" s="26" t="s">
        <v>677</v>
      </c>
    </row>
    <row r="5" spans="1:6" ht="15.75">
      <c r="A5" s="27">
        <v>1</v>
      </c>
      <c r="B5" s="27">
        <v>2</v>
      </c>
      <c r="C5" s="27">
        <v>3</v>
      </c>
      <c r="D5" s="28" t="s">
        <v>135</v>
      </c>
      <c r="E5" s="28" t="s">
        <v>678</v>
      </c>
      <c r="F5" s="28" t="s">
        <v>679</v>
      </c>
    </row>
    <row r="6" spans="1:6" ht="15.75">
      <c r="A6" s="136" t="s">
        <v>131</v>
      </c>
      <c r="B6" s="214" t="s">
        <v>157</v>
      </c>
      <c r="C6" s="215"/>
      <c r="D6" s="216">
        <f>SUM(D7:D13)</f>
        <v>204594.568</v>
      </c>
      <c r="E6" s="216">
        <f>SUM(E7:E13)</f>
        <v>257173.708</v>
      </c>
      <c r="F6" s="216">
        <f>SUM(F7:F13)</f>
        <v>-52579.140000000014</v>
      </c>
    </row>
    <row r="7" spans="1:6" ht="25.5">
      <c r="A7" s="84" t="s">
        <v>204</v>
      </c>
      <c r="B7" s="217" t="s">
        <v>157</v>
      </c>
      <c r="C7" s="217" t="s">
        <v>171</v>
      </c>
      <c r="D7" s="218">
        <v>3517.2</v>
      </c>
      <c r="E7" s="218">
        <v>3517.24</v>
      </c>
      <c r="F7" s="218">
        <f>D7-E7</f>
        <v>-0.03999999999996362</v>
      </c>
    </row>
    <row r="8" spans="1:6" ht="25.5">
      <c r="A8" s="84" t="s">
        <v>152</v>
      </c>
      <c r="B8" s="217" t="s">
        <v>157</v>
      </c>
      <c r="C8" s="217" t="s">
        <v>158</v>
      </c>
      <c r="D8" s="218">
        <f>3388.7+1066.3+2020.7</f>
        <v>6475.7</v>
      </c>
      <c r="E8" s="218">
        <f>3388.7+1066.3+2020.7</f>
        <v>6475.7</v>
      </c>
      <c r="F8" s="218">
        <f aca="true" t="shared" si="0" ref="F8:F13">D8-E8</f>
        <v>0</v>
      </c>
    </row>
    <row r="9" spans="1:6" ht="38.25">
      <c r="A9" s="84" t="s">
        <v>141</v>
      </c>
      <c r="B9" s="217" t="s">
        <v>157</v>
      </c>
      <c r="C9" s="217" t="s">
        <v>170</v>
      </c>
      <c r="D9" s="218">
        <v>82721.889</v>
      </c>
      <c r="E9" s="218">
        <v>82721.889</v>
      </c>
      <c r="F9" s="218">
        <f t="shared" si="0"/>
        <v>0</v>
      </c>
    </row>
    <row r="10" spans="1:6" ht="15.75">
      <c r="A10" s="84" t="s">
        <v>246</v>
      </c>
      <c r="B10" s="217" t="s">
        <v>157</v>
      </c>
      <c r="C10" s="217" t="s">
        <v>172</v>
      </c>
      <c r="D10" s="218">
        <v>1.289</v>
      </c>
      <c r="E10" s="218">
        <v>1.289</v>
      </c>
      <c r="F10" s="218">
        <f t="shared" si="0"/>
        <v>0</v>
      </c>
    </row>
    <row r="11" spans="1:6" ht="25.5">
      <c r="A11" s="84" t="s">
        <v>154</v>
      </c>
      <c r="B11" s="217" t="s">
        <v>157</v>
      </c>
      <c r="C11" s="217" t="s">
        <v>130</v>
      </c>
      <c r="D11" s="218">
        <f>16358.7+300-325.1-169.5</f>
        <v>16164.1</v>
      </c>
      <c r="E11" s="218">
        <f>16358.7+300-325.1-169.5</f>
        <v>16164.1</v>
      </c>
      <c r="F11" s="218">
        <f t="shared" si="0"/>
        <v>0</v>
      </c>
    </row>
    <row r="12" spans="1:6" ht="15.75">
      <c r="A12" s="84" t="s">
        <v>163</v>
      </c>
      <c r="B12" s="217" t="s">
        <v>157</v>
      </c>
      <c r="C12" s="217" t="s">
        <v>156</v>
      </c>
      <c r="D12" s="218">
        <f>21650.7-565.1</f>
        <v>21085.600000000002</v>
      </c>
      <c r="E12" s="218">
        <f>20916.2+7734.5</f>
        <v>28650.7</v>
      </c>
      <c r="F12" s="218">
        <f t="shared" si="0"/>
        <v>-7565.0999999999985</v>
      </c>
    </row>
    <row r="13" spans="1:6" ht="15.75">
      <c r="A13" s="84" t="s">
        <v>142</v>
      </c>
      <c r="B13" s="217" t="s">
        <v>157</v>
      </c>
      <c r="C13" s="217" t="s">
        <v>123</v>
      </c>
      <c r="D13" s="218">
        <v>74628.79</v>
      </c>
      <c r="E13" s="218">
        <f>119507.49+135.3</f>
        <v>119642.79000000001</v>
      </c>
      <c r="F13" s="218">
        <f t="shared" si="0"/>
        <v>-45014.000000000015</v>
      </c>
    </row>
    <row r="14" spans="1:6" s="221" customFormat="1" ht="15.75">
      <c r="A14" s="137" t="s">
        <v>138</v>
      </c>
      <c r="B14" s="219" t="s">
        <v>171</v>
      </c>
      <c r="C14" s="219"/>
      <c r="D14" s="220">
        <f>D15</f>
        <v>664.051</v>
      </c>
      <c r="E14" s="220">
        <f>E15</f>
        <v>664.051</v>
      </c>
      <c r="F14" s="220">
        <f>F15</f>
        <v>0</v>
      </c>
    </row>
    <row r="15" spans="1:6" ht="15.75">
      <c r="A15" s="84" t="s">
        <v>139</v>
      </c>
      <c r="B15" s="217" t="s">
        <v>171</v>
      </c>
      <c r="C15" s="217" t="s">
        <v>158</v>
      </c>
      <c r="D15" s="218">
        <v>664.051</v>
      </c>
      <c r="E15" s="218">
        <v>664.051</v>
      </c>
      <c r="F15" s="218">
        <f>D15-E15</f>
        <v>0</v>
      </c>
    </row>
    <row r="16" spans="1:6" ht="15.75">
      <c r="A16" s="222" t="s">
        <v>128</v>
      </c>
      <c r="B16" s="219" t="s">
        <v>158</v>
      </c>
      <c r="C16" s="217"/>
      <c r="D16" s="220">
        <f>D17+D18</f>
        <v>5866.1</v>
      </c>
      <c r="E16" s="220">
        <f>E17+E18</f>
        <v>5866.1</v>
      </c>
      <c r="F16" s="220">
        <f>F17+F18</f>
        <v>0</v>
      </c>
    </row>
    <row r="17" spans="1:6" ht="15.75">
      <c r="A17" s="84" t="s">
        <v>387</v>
      </c>
      <c r="B17" s="217" t="s">
        <v>158</v>
      </c>
      <c r="C17" s="217" t="s">
        <v>168</v>
      </c>
      <c r="D17" s="218">
        <f>3437.1+400+266</f>
        <v>4103.1</v>
      </c>
      <c r="E17" s="218">
        <f>3437.1+400+266</f>
        <v>4103.1</v>
      </c>
      <c r="F17" s="218">
        <f>D17-E17</f>
        <v>0</v>
      </c>
    </row>
    <row r="18" spans="1:6" ht="32.25" customHeight="1">
      <c r="A18" s="84" t="s">
        <v>568</v>
      </c>
      <c r="B18" s="217" t="s">
        <v>158</v>
      </c>
      <c r="C18" s="217" t="s">
        <v>127</v>
      </c>
      <c r="D18" s="218">
        <v>1763</v>
      </c>
      <c r="E18" s="218">
        <v>1763</v>
      </c>
      <c r="F18" s="218">
        <f>D18-E18</f>
        <v>0</v>
      </c>
    </row>
    <row r="19" spans="1:6" ht="15.75">
      <c r="A19" s="137" t="s">
        <v>169</v>
      </c>
      <c r="B19" s="219" t="s">
        <v>170</v>
      </c>
      <c r="C19" s="217"/>
      <c r="D19" s="220">
        <f>D20+D21+D22+D23+D24</f>
        <v>98680.273</v>
      </c>
      <c r="E19" s="220">
        <f>E20+E21+E22+E23+E24</f>
        <v>82857.765</v>
      </c>
      <c r="F19" s="220">
        <f>F20+F21+F22+F23+F24</f>
        <v>15822.508</v>
      </c>
    </row>
    <row r="20" spans="1:6" ht="15.75">
      <c r="A20" s="84" t="s">
        <v>153</v>
      </c>
      <c r="B20" s="217" t="s">
        <v>170</v>
      </c>
      <c r="C20" s="217" t="s">
        <v>172</v>
      </c>
      <c r="D20" s="218">
        <f>1220+2000</f>
        <v>3220</v>
      </c>
      <c r="E20" s="218">
        <f>1220+2000</f>
        <v>3220</v>
      </c>
      <c r="F20" s="218">
        <f>D20-E20</f>
        <v>0</v>
      </c>
    </row>
    <row r="21" spans="1:6" ht="15.75" customHeight="1" hidden="1">
      <c r="A21" s="84" t="s">
        <v>252</v>
      </c>
      <c r="B21" s="217" t="s">
        <v>170</v>
      </c>
      <c r="C21" s="217" t="s">
        <v>129</v>
      </c>
      <c r="D21" s="218"/>
      <c r="E21" s="218"/>
      <c r="F21" s="218">
        <f>D21-E21</f>
        <v>0</v>
      </c>
    </row>
    <row r="22" spans="1:6" ht="15.75">
      <c r="A22" s="84" t="s">
        <v>173</v>
      </c>
      <c r="B22" s="217" t="s">
        <v>170</v>
      </c>
      <c r="C22" s="217" t="s">
        <v>160</v>
      </c>
      <c r="D22" s="218">
        <v>12500.654</v>
      </c>
      <c r="E22" s="218">
        <f>2000+1850</f>
        <v>3850</v>
      </c>
      <c r="F22" s="218">
        <f>D22-E22</f>
        <v>8650.654</v>
      </c>
    </row>
    <row r="23" spans="1:6" ht="15.75">
      <c r="A23" s="84" t="s">
        <v>137</v>
      </c>
      <c r="B23" s="217" t="s">
        <v>170</v>
      </c>
      <c r="C23" s="217" t="s">
        <v>168</v>
      </c>
      <c r="D23" s="218">
        <v>47666.859</v>
      </c>
      <c r="E23" s="218">
        <f>40523.905+1971.1</f>
        <v>42495.005</v>
      </c>
      <c r="F23" s="218">
        <f>D23-E23</f>
        <v>5171.853999999999</v>
      </c>
    </row>
    <row r="24" spans="1:6" ht="15.75">
      <c r="A24" s="84" t="s">
        <v>136</v>
      </c>
      <c r="B24" s="217" t="s">
        <v>170</v>
      </c>
      <c r="C24" s="217" t="s">
        <v>164</v>
      </c>
      <c r="D24" s="218">
        <v>35292.76</v>
      </c>
      <c r="E24" s="218">
        <v>33292.76</v>
      </c>
      <c r="F24" s="218">
        <f>D24-E24</f>
        <v>2000</v>
      </c>
    </row>
    <row r="25" spans="1:6" ht="15.75">
      <c r="A25" s="137" t="s">
        <v>144</v>
      </c>
      <c r="B25" s="219" t="s">
        <v>172</v>
      </c>
      <c r="C25" s="217"/>
      <c r="D25" s="220">
        <f>D26+D28+D27+D29</f>
        <v>171991.2</v>
      </c>
      <c r="E25" s="220">
        <f>E26+E28+E27+E29</f>
        <v>122931.57400000001</v>
      </c>
      <c r="F25" s="220">
        <f>F26+F28+F27+F29</f>
        <v>49059.62599999999</v>
      </c>
    </row>
    <row r="26" spans="1:6" ht="15.75">
      <c r="A26" s="84" t="s">
        <v>208</v>
      </c>
      <c r="B26" s="217" t="s">
        <v>172</v>
      </c>
      <c r="C26" s="217" t="s">
        <v>157</v>
      </c>
      <c r="D26" s="218">
        <v>34747.9</v>
      </c>
      <c r="E26" s="218">
        <v>28733.874</v>
      </c>
      <c r="F26" s="218">
        <f>D26-E26</f>
        <v>6014.026000000002</v>
      </c>
    </row>
    <row r="27" spans="1:6" ht="15.75">
      <c r="A27" s="84" t="s">
        <v>126</v>
      </c>
      <c r="B27" s="217" t="s">
        <v>172</v>
      </c>
      <c r="C27" s="217" t="s">
        <v>171</v>
      </c>
      <c r="D27" s="218">
        <v>44348.2</v>
      </c>
      <c r="E27" s="218">
        <f>8288.7+11467+2818.1+51.1+500+4132.8+740+2793-663.3-1971.1+4434.3-135.3</f>
        <v>32455.3</v>
      </c>
      <c r="F27" s="218">
        <f>D27-E27</f>
        <v>11892.899999999998</v>
      </c>
    </row>
    <row r="28" spans="1:6" ht="15.75">
      <c r="A28" s="84" t="s">
        <v>8</v>
      </c>
      <c r="B28" s="217" t="s">
        <v>172</v>
      </c>
      <c r="C28" s="217" t="s">
        <v>158</v>
      </c>
      <c r="D28" s="218">
        <v>90524.9</v>
      </c>
      <c r="E28" s="218">
        <f>58077.1+1365.3</f>
        <v>59442.4</v>
      </c>
      <c r="F28" s="218">
        <f>D28-E28</f>
        <v>31082.499999999993</v>
      </c>
    </row>
    <row r="29" spans="1:6" ht="15.75">
      <c r="A29" s="84" t="s">
        <v>703</v>
      </c>
      <c r="B29" s="217" t="s">
        <v>172</v>
      </c>
      <c r="C29" s="217" t="s">
        <v>172</v>
      </c>
      <c r="D29" s="218">
        <v>2370.2</v>
      </c>
      <c r="E29" s="218">
        <v>2300</v>
      </c>
      <c r="F29" s="218">
        <f>D29-E29</f>
        <v>70.19999999999982</v>
      </c>
    </row>
    <row r="30" spans="1:6" ht="15.75">
      <c r="A30" s="44" t="s">
        <v>509</v>
      </c>
      <c r="B30" s="219" t="s">
        <v>130</v>
      </c>
      <c r="C30" s="219"/>
      <c r="D30" s="220">
        <f>D31</f>
        <v>3500</v>
      </c>
      <c r="E30" s="220">
        <f>E31</f>
        <v>3500</v>
      </c>
      <c r="F30" s="220">
        <f>F31</f>
        <v>0</v>
      </c>
    </row>
    <row r="31" spans="1:6" ht="15.75">
      <c r="A31" s="50" t="s">
        <v>508</v>
      </c>
      <c r="B31" s="217" t="s">
        <v>130</v>
      </c>
      <c r="C31" s="217" t="s">
        <v>172</v>
      </c>
      <c r="D31" s="227">
        <v>3500</v>
      </c>
      <c r="E31" s="227">
        <v>3500</v>
      </c>
      <c r="F31" s="218">
        <f>D31-E31</f>
        <v>0</v>
      </c>
    </row>
    <row r="32" spans="1:6" ht="15.75">
      <c r="A32" s="137" t="s">
        <v>166</v>
      </c>
      <c r="B32" s="219" t="s">
        <v>129</v>
      </c>
      <c r="C32" s="217"/>
      <c r="D32" s="231">
        <f>D33+D34+D35+D36+D37</f>
        <v>865631.1469999999</v>
      </c>
      <c r="E32" s="231">
        <f>E33+E34+E35+E36+E37</f>
        <v>840511.1449999999</v>
      </c>
      <c r="F32" s="231">
        <f>F33+F34+F35+F36+F37</f>
        <v>25120.001999999946</v>
      </c>
    </row>
    <row r="33" spans="1:6" ht="15.75">
      <c r="A33" s="84" t="s">
        <v>151</v>
      </c>
      <c r="B33" s="217" t="s">
        <v>129</v>
      </c>
      <c r="C33" s="217" t="s">
        <v>157</v>
      </c>
      <c r="D33" s="227">
        <f>260198.8+330.5</f>
        <v>260529.3</v>
      </c>
      <c r="E33" s="227">
        <v>257356.9</v>
      </c>
      <c r="F33" s="218">
        <f>D33-E33</f>
        <v>3172.399999999994</v>
      </c>
    </row>
    <row r="34" spans="1:6" ht="15.75">
      <c r="A34" s="84" t="s">
        <v>167</v>
      </c>
      <c r="B34" s="217" t="s">
        <v>129</v>
      </c>
      <c r="C34" s="217" t="s">
        <v>171</v>
      </c>
      <c r="D34" s="227">
        <f>451217.747+234.6</f>
        <v>451452.34699999995</v>
      </c>
      <c r="E34" s="227">
        <f>442278.57+461</f>
        <v>442739.57</v>
      </c>
      <c r="F34" s="218">
        <f>D34-E34</f>
        <v>8712.776999999944</v>
      </c>
    </row>
    <row r="35" spans="1:6" ht="15.75">
      <c r="A35" s="84" t="s">
        <v>240</v>
      </c>
      <c r="B35" s="217" t="s">
        <v>129</v>
      </c>
      <c r="C35" s="217" t="s">
        <v>158</v>
      </c>
      <c r="D35" s="227">
        <v>131301.1</v>
      </c>
      <c r="E35" s="227">
        <f>117641.075+240+250</f>
        <v>118131.075</v>
      </c>
      <c r="F35" s="218">
        <f>D35-E35</f>
        <v>13170.025000000009</v>
      </c>
    </row>
    <row r="36" spans="1:6" ht="15.75">
      <c r="A36" s="84" t="s">
        <v>241</v>
      </c>
      <c r="B36" s="217" t="s">
        <v>129</v>
      </c>
      <c r="C36" s="217" t="s">
        <v>129</v>
      </c>
      <c r="D36" s="227">
        <f>1633+208.8</f>
        <v>1841.8</v>
      </c>
      <c r="E36" s="227">
        <f>1517+500-240</f>
        <v>1777</v>
      </c>
      <c r="F36" s="218">
        <f>D36-E36</f>
        <v>64.79999999999995</v>
      </c>
    </row>
    <row r="37" spans="1:6" ht="15.75">
      <c r="A37" s="84" t="s">
        <v>125</v>
      </c>
      <c r="B37" s="217" t="s">
        <v>129</v>
      </c>
      <c r="C37" s="217" t="s">
        <v>168</v>
      </c>
      <c r="D37" s="227">
        <v>20506.6</v>
      </c>
      <c r="E37" s="227">
        <f>19627.2+879.4</f>
        <v>20506.600000000002</v>
      </c>
      <c r="F37" s="218">
        <f>D37-E37</f>
        <v>0</v>
      </c>
    </row>
    <row r="38" spans="1:6" ht="15.75">
      <c r="A38" s="137" t="s">
        <v>264</v>
      </c>
      <c r="B38" s="219" t="s">
        <v>160</v>
      </c>
      <c r="C38" s="217"/>
      <c r="D38" s="231">
        <f>D39</f>
        <v>291781.3</v>
      </c>
      <c r="E38" s="231">
        <f>E39</f>
        <v>277781.37000000005</v>
      </c>
      <c r="F38" s="231">
        <f>F39</f>
        <v>13999.929999999935</v>
      </c>
    </row>
    <row r="39" spans="1:6" ht="15.75">
      <c r="A39" s="84" t="s">
        <v>161</v>
      </c>
      <c r="B39" s="217" t="s">
        <v>160</v>
      </c>
      <c r="C39" s="217" t="s">
        <v>157</v>
      </c>
      <c r="D39" s="227">
        <v>291781.3</v>
      </c>
      <c r="E39" s="227">
        <f>129465.7+700-1041.1+15610.3+128940.5+2482.9+2000-126.93+370-620</f>
        <v>277781.37000000005</v>
      </c>
      <c r="F39" s="218">
        <f>D39-E39</f>
        <v>13999.929999999935</v>
      </c>
    </row>
    <row r="40" spans="1:6" ht="15.75">
      <c r="A40" s="137" t="s">
        <v>155</v>
      </c>
      <c r="B40" s="219" t="s">
        <v>127</v>
      </c>
      <c r="C40" s="217"/>
      <c r="D40" s="220">
        <f>D41+D42+D43+D44</f>
        <v>58895.399999999994</v>
      </c>
      <c r="E40" s="220">
        <f>E41+E42+E43+E44</f>
        <v>61747.59999999999</v>
      </c>
      <c r="F40" s="220">
        <f>F41+F42+F43+F44</f>
        <v>-2852.199999999997</v>
      </c>
    </row>
    <row r="41" spans="1:6" ht="15.75">
      <c r="A41" s="84" t="s">
        <v>165</v>
      </c>
      <c r="B41" s="217" t="s">
        <v>127</v>
      </c>
      <c r="C41" s="217" t="s">
        <v>157</v>
      </c>
      <c r="D41" s="218">
        <v>1467.6</v>
      </c>
      <c r="E41" s="218">
        <f>964+503.6</f>
        <v>1467.6</v>
      </c>
      <c r="F41" s="218">
        <f>D41-E41</f>
        <v>0</v>
      </c>
    </row>
    <row r="42" spans="1:6" ht="15.75">
      <c r="A42" s="84" t="s">
        <v>124</v>
      </c>
      <c r="B42" s="217" t="s">
        <v>127</v>
      </c>
      <c r="C42" s="217" t="s">
        <v>158</v>
      </c>
      <c r="D42" s="218">
        <v>24127.2</v>
      </c>
      <c r="E42" s="218">
        <v>24127.2</v>
      </c>
      <c r="F42" s="218">
        <f>D42-E42</f>
        <v>0</v>
      </c>
    </row>
    <row r="43" spans="1:6" ht="15.75">
      <c r="A43" s="84" t="s">
        <v>159</v>
      </c>
      <c r="B43" s="217" t="s">
        <v>127</v>
      </c>
      <c r="C43" s="217" t="s">
        <v>170</v>
      </c>
      <c r="D43" s="218">
        <f>36187.1-2941.7</f>
        <v>33245.4</v>
      </c>
      <c r="E43" s="218">
        <v>36097.6</v>
      </c>
      <c r="F43" s="218">
        <f>D43-E43</f>
        <v>-2852.199999999997</v>
      </c>
    </row>
    <row r="44" spans="1:6" ht="15.75">
      <c r="A44" s="84" t="s">
        <v>331</v>
      </c>
      <c r="B44" s="217" t="s">
        <v>127</v>
      </c>
      <c r="C44" s="217" t="s">
        <v>130</v>
      </c>
      <c r="D44" s="218">
        <v>55.2</v>
      </c>
      <c r="E44" s="218">
        <v>55.2</v>
      </c>
      <c r="F44" s="218">
        <f>D44-E44</f>
        <v>0</v>
      </c>
    </row>
    <row r="45" spans="1:6" ht="15.75">
      <c r="A45" s="137" t="s">
        <v>162</v>
      </c>
      <c r="B45" s="219" t="s">
        <v>156</v>
      </c>
      <c r="C45" s="219"/>
      <c r="D45" s="220">
        <f>SUM(D46:D47)</f>
        <v>29460.2</v>
      </c>
      <c r="E45" s="220">
        <f>SUM(E46:E47)</f>
        <v>28197.199999999997</v>
      </c>
      <c r="F45" s="220">
        <f>SUM(F46:F47)</f>
        <v>1263.0000000000005</v>
      </c>
    </row>
    <row r="46" spans="1:6" s="221" customFormat="1" ht="15.75">
      <c r="A46" s="84" t="s">
        <v>185</v>
      </c>
      <c r="B46" s="217" t="s">
        <v>156</v>
      </c>
      <c r="C46" s="217" t="s">
        <v>171</v>
      </c>
      <c r="D46" s="218">
        <v>3595.9</v>
      </c>
      <c r="E46" s="218">
        <v>5995.9</v>
      </c>
      <c r="F46" s="218">
        <f>D46-E46</f>
        <v>-2399.9999999999995</v>
      </c>
    </row>
    <row r="47" spans="1:6" s="221" customFormat="1" ht="15.75">
      <c r="A47" s="226" t="s">
        <v>620</v>
      </c>
      <c r="B47" s="217" t="s">
        <v>156</v>
      </c>
      <c r="C47" s="217" t="s">
        <v>158</v>
      </c>
      <c r="D47" s="218">
        <v>25864.3</v>
      </c>
      <c r="E47" s="218">
        <f>21538+663.3+300-300</f>
        <v>22201.3</v>
      </c>
      <c r="F47" s="218">
        <f>D47-E47</f>
        <v>3663</v>
      </c>
    </row>
    <row r="48" spans="1:6" ht="15.75">
      <c r="A48" s="137" t="s">
        <v>111</v>
      </c>
      <c r="B48" s="219" t="s">
        <v>123</v>
      </c>
      <c r="C48" s="219"/>
      <c r="D48" s="220">
        <f>D49</f>
        <v>9504.8</v>
      </c>
      <c r="E48" s="220">
        <f>E49</f>
        <v>9504.800000000001</v>
      </c>
      <c r="F48" s="220">
        <f>F49</f>
        <v>0</v>
      </c>
    </row>
    <row r="49" spans="1:6" s="221" customFormat="1" ht="15.75">
      <c r="A49" s="84" t="s">
        <v>385</v>
      </c>
      <c r="B49" s="217" t="s">
        <v>123</v>
      </c>
      <c r="C49" s="217" t="s">
        <v>157</v>
      </c>
      <c r="D49" s="218">
        <v>9504.8</v>
      </c>
      <c r="E49" s="218">
        <f>12155.2-2650.4</f>
        <v>9504.800000000001</v>
      </c>
      <c r="F49" s="218">
        <f>D49-E49</f>
        <v>0</v>
      </c>
    </row>
    <row r="50" spans="1:6" ht="15.75">
      <c r="A50" s="223" t="s">
        <v>143</v>
      </c>
      <c r="B50" s="224"/>
      <c r="C50" s="224"/>
      <c r="D50" s="225">
        <f>D6+D14+D16+D19+D25+D30+D32+D38+D40+D45+D48</f>
        <v>1740569.0389999999</v>
      </c>
      <c r="E50" s="225">
        <f>E6+E14+E16+E19+E25+E30+E32+E38+E40+E45+E48</f>
        <v>1690735.313</v>
      </c>
      <c r="F50" s="225">
        <f>F6+F14+F16+F19+F25+F30+F32+F38+F40+F45+F48</f>
        <v>49833.725999999864</v>
      </c>
    </row>
    <row r="51" spans="4:6" ht="15.75">
      <c r="D51" s="328"/>
      <c r="E51" s="328"/>
      <c r="F51" s="328"/>
    </row>
    <row r="52" spans="4:6" ht="15.75">
      <c r="D52" s="329">
        <v>1743301879.83</v>
      </c>
      <c r="E52" s="328" t="s">
        <v>684</v>
      </c>
      <c r="F52" s="328"/>
    </row>
    <row r="53" spans="4:6" ht="15.75">
      <c r="D53" s="330">
        <v>-2941718.57</v>
      </c>
      <c r="E53" s="380" t="s">
        <v>735</v>
      </c>
      <c r="F53" s="362"/>
    </row>
    <row r="54" spans="4:6" ht="15.75">
      <c r="D54" s="330">
        <v>208785</v>
      </c>
      <c r="E54" s="328" t="s">
        <v>736</v>
      </c>
      <c r="F54" s="363"/>
    </row>
    <row r="55" spans="4:6" ht="15.75">
      <c r="D55" s="371"/>
      <c r="E55" s="363"/>
      <c r="F55" s="363"/>
    </row>
    <row r="56" spans="4:6" ht="15.75">
      <c r="D56" s="361"/>
      <c r="E56" s="363"/>
      <c r="F56" s="363"/>
    </row>
    <row r="57" spans="4:7" ht="15.75">
      <c r="D57" s="361"/>
      <c r="E57" s="361" t="e">
        <f>D53+D54+D55+D56+#REF!+#REF!+#REF!+#REF!+#REF!+#REF!+#REF!+#REF!+#REF!+#REF!+#REF!+#REF!</f>
        <v>#REF!</v>
      </c>
      <c r="F57" s="361" t="e">
        <f>#REF!+#REF!+#REF!+#REF!+#REF!+#REF!+#REF!+#REF!+#REF!</f>
        <v>#REF!</v>
      </c>
      <c r="G57" s="327"/>
    </row>
    <row r="58" spans="4:6" ht="15.75">
      <c r="D58" s="372">
        <f>D52+D53+D54</f>
        <v>1740568946.26</v>
      </c>
      <c r="E58" s="369" t="s">
        <v>685</v>
      </c>
      <c r="F58" s="363"/>
    </row>
    <row r="59" spans="4:6" ht="15.75">
      <c r="D59" s="330"/>
      <c r="E59" s="328"/>
      <c r="F59" s="328"/>
    </row>
    <row r="60" ht="15.75">
      <c r="D60" s="324"/>
    </row>
    <row r="61" ht="15.75">
      <c r="D61" s="324"/>
    </row>
    <row r="62" ht="15.75">
      <c r="D62" s="324"/>
    </row>
    <row r="63" ht="15.75">
      <c r="D63" s="324"/>
    </row>
    <row r="64" ht="15.75">
      <c r="D64" s="325"/>
    </row>
    <row r="65" ht="15.75">
      <c r="D65" s="325"/>
    </row>
    <row r="66" ht="15.75">
      <c r="D66" s="325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Z1040"/>
  <sheetViews>
    <sheetView view="pageBreakPreview" zoomScale="80" zoomScaleSheetLayoutView="80" workbookViewId="0" topLeftCell="A1">
      <selection activeCell="D2" sqref="D2:G2"/>
    </sheetView>
  </sheetViews>
  <sheetFormatPr defaultColWidth="9.00390625" defaultRowHeight="12.75"/>
  <cols>
    <col min="1" max="1" width="104.25390625" style="211" customWidth="1"/>
    <col min="2" max="3" width="4.25390625" style="212" customWidth="1"/>
    <col min="4" max="4" width="4.625" style="212" customWidth="1"/>
    <col min="5" max="5" width="17.00390625" style="212" customWidth="1"/>
    <col min="6" max="6" width="5.125" style="212" customWidth="1"/>
    <col min="7" max="7" width="16.875" style="373" customWidth="1"/>
    <col min="8" max="8" width="13.125" style="34" hidden="1" customWidth="1"/>
    <col min="9" max="9" width="13.25390625" style="34" hidden="1" customWidth="1"/>
    <col min="10" max="16" width="0" style="34" hidden="1" customWidth="1"/>
    <col min="17" max="17" width="12.375" style="22" hidden="1" customWidth="1"/>
    <col min="18" max="18" width="10.125" style="34" hidden="1" customWidth="1"/>
    <col min="19" max="22" width="0" style="34" hidden="1" customWidth="1"/>
    <col min="23" max="23" width="2.25390625" style="34" customWidth="1"/>
    <col min="24" max="26" width="9.125" style="34" customWidth="1"/>
    <col min="27" max="16384" width="9.125" style="5" customWidth="1"/>
  </cols>
  <sheetData>
    <row r="1" spans="1:26" s="13" customFormat="1" ht="15.75">
      <c r="A1" s="29"/>
      <c r="B1" s="30"/>
      <c r="C1" s="30"/>
      <c r="D1" s="389" t="s">
        <v>698</v>
      </c>
      <c r="E1" s="390"/>
      <c r="F1" s="390"/>
      <c r="G1" s="390"/>
      <c r="H1" s="31"/>
      <c r="I1" s="31"/>
      <c r="J1" s="31"/>
      <c r="K1" s="31"/>
      <c r="L1" s="31"/>
      <c r="M1" s="31"/>
      <c r="N1" s="31"/>
      <c r="O1" s="31"/>
      <c r="P1" s="31"/>
      <c r="Q1" s="32"/>
      <c r="R1" s="31"/>
      <c r="S1" s="31"/>
      <c r="T1" s="31"/>
      <c r="U1" s="31"/>
      <c r="V1" s="31"/>
      <c r="W1" s="31"/>
      <c r="X1" s="31"/>
      <c r="Y1" s="31"/>
      <c r="Z1" s="31"/>
    </row>
    <row r="2" spans="1:17" s="31" customFormat="1" ht="15.75">
      <c r="A2" s="29"/>
      <c r="B2" s="30"/>
      <c r="C2" s="30"/>
      <c r="D2" s="389" t="s">
        <v>140</v>
      </c>
      <c r="E2" s="390"/>
      <c r="F2" s="390"/>
      <c r="G2" s="390"/>
      <c r="Q2" s="32"/>
    </row>
    <row r="3" spans="1:17" s="31" customFormat="1" ht="15.75">
      <c r="A3" s="29"/>
      <c r="B3" s="30"/>
      <c r="C3" s="389" t="s">
        <v>430</v>
      </c>
      <c r="D3" s="391"/>
      <c r="E3" s="391"/>
      <c r="F3" s="391"/>
      <c r="G3" s="391"/>
      <c r="Q3" s="32"/>
    </row>
    <row r="4" spans="1:17" s="31" customFormat="1" ht="15.75">
      <c r="A4" s="29"/>
      <c r="B4" s="30"/>
      <c r="C4" s="389" t="s">
        <v>383</v>
      </c>
      <c r="D4" s="391"/>
      <c r="E4" s="391"/>
      <c r="F4" s="391"/>
      <c r="G4" s="391"/>
      <c r="Q4" s="32"/>
    </row>
    <row r="5" spans="1:17" s="31" customFormat="1" ht="15.75">
      <c r="A5" s="29"/>
      <c r="B5" s="30"/>
      <c r="C5" s="389" t="s">
        <v>708</v>
      </c>
      <c r="D5" s="390"/>
      <c r="E5" s="390"/>
      <c r="F5" s="390"/>
      <c r="G5" s="390"/>
      <c r="Q5" s="32"/>
    </row>
    <row r="6" spans="1:6" ht="15.75">
      <c r="A6" s="29"/>
      <c r="B6" s="364"/>
      <c r="C6" s="364"/>
      <c r="D6" s="364"/>
      <c r="E6" s="364"/>
      <c r="F6" s="364"/>
    </row>
    <row r="7" spans="1:26" s="13" customFormat="1" ht="15.75">
      <c r="A7" s="29"/>
      <c r="B7" s="30"/>
      <c r="C7" s="30"/>
      <c r="D7" s="389" t="s">
        <v>680</v>
      </c>
      <c r="E7" s="390"/>
      <c r="F7" s="390"/>
      <c r="G7" s="390"/>
      <c r="H7" s="31"/>
      <c r="I7" s="31"/>
      <c r="J7" s="31"/>
      <c r="K7" s="31"/>
      <c r="L7" s="31"/>
      <c r="M7" s="31"/>
      <c r="N7" s="31"/>
      <c r="O7" s="31"/>
      <c r="P7" s="31"/>
      <c r="Q7" s="32"/>
      <c r="R7" s="31"/>
      <c r="S7" s="31"/>
      <c r="T7" s="31"/>
      <c r="U7" s="31"/>
      <c r="V7" s="31"/>
      <c r="W7" s="31"/>
      <c r="X7" s="31"/>
      <c r="Y7" s="31"/>
      <c r="Z7" s="31"/>
    </row>
    <row r="8" spans="1:17" s="31" customFormat="1" ht="15.75">
      <c r="A8" s="29"/>
      <c r="B8" s="30"/>
      <c r="C8" s="30"/>
      <c r="D8" s="389" t="s">
        <v>140</v>
      </c>
      <c r="E8" s="390"/>
      <c r="F8" s="390"/>
      <c r="G8" s="390"/>
      <c r="Q8" s="32"/>
    </row>
    <row r="9" spans="1:17" s="31" customFormat="1" ht="15.75">
      <c r="A9" s="29"/>
      <c r="B9" s="30"/>
      <c r="C9" s="389" t="s">
        <v>430</v>
      </c>
      <c r="D9" s="391"/>
      <c r="E9" s="391"/>
      <c r="F9" s="391"/>
      <c r="G9" s="391"/>
      <c r="Q9" s="32"/>
    </row>
    <row r="10" spans="1:17" s="31" customFormat="1" ht="15.75">
      <c r="A10" s="29"/>
      <c r="B10" s="30"/>
      <c r="C10" s="389" t="s">
        <v>383</v>
      </c>
      <c r="D10" s="391"/>
      <c r="E10" s="391"/>
      <c r="F10" s="391"/>
      <c r="G10" s="391"/>
      <c r="Q10" s="32"/>
    </row>
    <row r="11" spans="1:17" s="31" customFormat="1" ht="15.75">
      <c r="A11" s="29"/>
      <c r="B11" s="30"/>
      <c r="C11" s="389" t="s">
        <v>672</v>
      </c>
      <c r="D11" s="390"/>
      <c r="E11" s="390"/>
      <c r="F11" s="390"/>
      <c r="G11" s="390"/>
      <c r="Q11" s="32"/>
    </row>
    <row r="12" spans="1:17" s="31" customFormat="1" ht="15.75">
      <c r="A12" s="29"/>
      <c r="B12" s="364"/>
      <c r="C12" s="364"/>
      <c r="D12" s="364"/>
      <c r="E12" s="33"/>
      <c r="F12" s="364"/>
      <c r="G12" s="374"/>
      <c r="Q12" s="32"/>
    </row>
    <row r="13" spans="1:17" s="34" customFormat="1" ht="22.5" customHeight="1">
      <c r="A13" s="392" t="s">
        <v>431</v>
      </c>
      <c r="B13" s="393"/>
      <c r="C13" s="393"/>
      <c r="D13" s="393"/>
      <c r="E13" s="393"/>
      <c r="F13" s="393"/>
      <c r="G13" s="392"/>
      <c r="Q13" s="22"/>
    </row>
    <row r="14" spans="1:17" s="34" customFormat="1" ht="15.75">
      <c r="A14" s="35"/>
      <c r="B14" s="36"/>
      <c r="C14" s="36"/>
      <c r="D14" s="36"/>
      <c r="E14" s="36"/>
      <c r="F14" s="36"/>
      <c r="G14" s="375"/>
      <c r="Q14" s="22"/>
    </row>
    <row r="15" spans="1:17" s="31" customFormat="1" ht="66" customHeight="1">
      <c r="A15" s="26" t="s">
        <v>146</v>
      </c>
      <c r="B15" s="37" t="s">
        <v>147</v>
      </c>
      <c r="C15" s="37" t="s">
        <v>148</v>
      </c>
      <c r="D15" s="37" t="s">
        <v>149</v>
      </c>
      <c r="E15" s="37" t="s">
        <v>145</v>
      </c>
      <c r="F15" s="37" t="s">
        <v>150</v>
      </c>
      <c r="G15" s="37" t="s">
        <v>133</v>
      </c>
      <c r="Q15" s="32"/>
    </row>
    <row r="16" spans="1:17" s="39" customFormat="1" ht="12.75" customHeight="1">
      <c r="A16" s="28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 t="s">
        <v>132</v>
      </c>
      <c r="I16" s="394"/>
      <c r="J16" s="394"/>
      <c r="Q16" s="40"/>
    </row>
    <row r="17" spans="1:19" ht="15.75">
      <c r="A17" s="232" t="s">
        <v>518</v>
      </c>
      <c r="B17" s="108" t="s">
        <v>177</v>
      </c>
      <c r="C17" s="198"/>
      <c r="D17" s="198"/>
      <c r="E17" s="199"/>
      <c r="F17" s="198"/>
      <c r="G17" s="312">
        <f>G18+G125+G133+G165+G200+G207</f>
        <v>121358.13999999998</v>
      </c>
      <c r="H17" s="34">
        <v>152132.1</v>
      </c>
      <c r="J17" s="332"/>
      <c r="Q17" s="333" t="e">
        <f>G21+G26+G29+G33+G37+G42+G47+G52+G55+G62+G67+G70+G75+G80+G84+G91+G94+G98+G104+G108+G115+G121+G128+G137+G144+G148+G154+G159+G162+G168+G171+G174+G177+G182+#REF!+G185+G190+G197+G204+G211+G27</f>
        <v>#REF!</v>
      </c>
      <c r="R17" s="332" t="e">
        <f>G21+G26+G29+G33+G37+G42+G47+G52+G55+G62+G67+G70+G75+G80+G84+G91+G94+G98+G104+G108+G115+G121+G128+G137+G144+G148+G154+G159+G162+G168+G171+G174+G177+G182+#REF!+G185+G190+G197+G204+G211</f>
        <v>#REF!</v>
      </c>
      <c r="S17" s="332" t="e">
        <f>R17-G17</f>
        <v>#REF!</v>
      </c>
    </row>
    <row r="18" spans="1:18" ht="15.75">
      <c r="A18" s="233" t="s">
        <v>131</v>
      </c>
      <c r="B18" s="51"/>
      <c r="C18" s="45" t="s">
        <v>157</v>
      </c>
      <c r="D18" s="48"/>
      <c r="E18" s="49" t="s">
        <v>175</v>
      </c>
      <c r="F18" s="48"/>
      <c r="G18" s="58">
        <f>G19+G24+G65+G60</f>
        <v>96999.76399999998</v>
      </c>
      <c r="J18" s="332"/>
      <c r="Q18" s="34"/>
      <c r="R18" s="332"/>
    </row>
    <row r="19" spans="1:10" ht="15.75">
      <c r="A19" s="233" t="s">
        <v>206</v>
      </c>
      <c r="B19" s="51"/>
      <c r="C19" s="45" t="s">
        <v>157</v>
      </c>
      <c r="D19" s="45" t="s">
        <v>171</v>
      </c>
      <c r="E19" s="49"/>
      <c r="F19" s="66"/>
      <c r="G19" s="58">
        <f>G20</f>
        <v>3517.2</v>
      </c>
      <c r="J19" s="332"/>
    </row>
    <row r="20" spans="1:18" ht="31.5">
      <c r="A20" s="233" t="s">
        <v>461</v>
      </c>
      <c r="B20" s="51"/>
      <c r="C20" s="45" t="s">
        <v>157</v>
      </c>
      <c r="D20" s="45" t="s">
        <v>171</v>
      </c>
      <c r="E20" s="52" t="s">
        <v>41</v>
      </c>
      <c r="F20" s="77"/>
      <c r="G20" s="58">
        <f>G21</f>
        <v>3517.2</v>
      </c>
      <c r="J20" s="332"/>
      <c r="K20" s="332"/>
      <c r="R20" s="332"/>
    </row>
    <row r="21" spans="1:24" ht="15.75">
      <c r="A21" s="234" t="s">
        <v>115</v>
      </c>
      <c r="B21" s="51"/>
      <c r="C21" s="48" t="s">
        <v>157</v>
      </c>
      <c r="D21" s="48" t="s">
        <v>171</v>
      </c>
      <c r="E21" s="49" t="s">
        <v>42</v>
      </c>
      <c r="F21" s="66"/>
      <c r="G21" s="62">
        <f>G22</f>
        <v>3517.2</v>
      </c>
      <c r="J21" s="332"/>
      <c r="K21" s="332"/>
      <c r="Q21" s="333"/>
      <c r="R21" s="332">
        <f>G21+G37</f>
        <v>47945.2</v>
      </c>
      <c r="S21" s="34" t="s">
        <v>612</v>
      </c>
      <c r="T21" s="332">
        <f>G21+G37+G226+G268+G272+G449+G501+G814+G818+G827+G764</f>
        <v>87329.99</v>
      </c>
      <c r="V21" s="332">
        <f>G21+G37+G226+G268+G272+G449+G501+G764+G814+G818+G827</f>
        <v>87329.99</v>
      </c>
      <c r="X21" s="332"/>
    </row>
    <row r="22" spans="1:19" ht="47.25">
      <c r="A22" s="235" t="s">
        <v>116</v>
      </c>
      <c r="B22" s="51"/>
      <c r="C22" s="48" t="s">
        <v>157</v>
      </c>
      <c r="D22" s="48" t="s">
        <v>171</v>
      </c>
      <c r="E22" s="49" t="s">
        <v>42</v>
      </c>
      <c r="F22" s="56" t="s">
        <v>198</v>
      </c>
      <c r="G22" s="62">
        <f>G23</f>
        <v>3517.2</v>
      </c>
      <c r="J22" s="332"/>
      <c r="R22" s="332">
        <f>G226</f>
        <v>350</v>
      </c>
      <c r="S22" s="34" t="s">
        <v>613</v>
      </c>
    </row>
    <row r="23" spans="1:19" ht="15.75">
      <c r="A23" s="236" t="s">
        <v>193</v>
      </c>
      <c r="B23" s="51"/>
      <c r="C23" s="48" t="s">
        <v>157</v>
      </c>
      <c r="D23" s="48" t="s">
        <v>171</v>
      </c>
      <c r="E23" s="49" t="s">
        <v>42</v>
      </c>
      <c r="F23" s="56" t="s">
        <v>194</v>
      </c>
      <c r="G23" s="62">
        <v>3517.2</v>
      </c>
      <c r="J23" s="332"/>
      <c r="R23" s="332">
        <f>G268+G272</f>
        <v>902.7</v>
      </c>
      <c r="S23" s="34" t="s">
        <v>614</v>
      </c>
    </row>
    <row r="24" spans="1:21" ht="31.5">
      <c r="A24" s="233" t="s">
        <v>205</v>
      </c>
      <c r="B24" s="47"/>
      <c r="C24" s="45" t="s">
        <v>157</v>
      </c>
      <c r="D24" s="45" t="s">
        <v>170</v>
      </c>
      <c r="E24" s="52" t="s">
        <v>175</v>
      </c>
      <c r="F24" s="57"/>
      <c r="G24" s="58">
        <f>G25+G36+G32</f>
        <v>48979.299999999996</v>
      </c>
      <c r="Q24" s="333">
        <f>G24+G499+G742+G825</f>
        <v>58323.99999999999</v>
      </c>
      <c r="R24" s="332"/>
      <c r="U24" s="332">
        <f>G24+G499+G742+G825</f>
        <v>58323.99999999999</v>
      </c>
    </row>
    <row r="25" spans="1:26" s="16" customFormat="1" ht="31.5">
      <c r="A25" s="233" t="s">
        <v>474</v>
      </c>
      <c r="B25" s="51"/>
      <c r="C25" s="45" t="s">
        <v>157</v>
      </c>
      <c r="D25" s="45" t="s">
        <v>170</v>
      </c>
      <c r="E25" s="52" t="s">
        <v>43</v>
      </c>
      <c r="F25" s="57"/>
      <c r="G25" s="58">
        <f>G26+G29</f>
        <v>1175.5</v>
      </c>
      <c r="H25" s="292"/>
      <c r="I25" s="292"/>
      <c r="J25" s="334"/>
      <c r="K25" s="292"/>
      <c r="L25" s="292"/>
      <c r="M25" s="292"/>
      <c r="N25" s="292"/>
      <c r="O25" s="292"/>
      <c r="P25" s="292"/>
      <c r="Q25" s="221"/>
      <c r="R25" s="292"/>
      <c r="S25" s="292"/>
      <c r="T25" s="292"/>
      <c r="U25" s="292"/>
      <c r="V25" s="292"/>
      <c r="W25" s="292"/>
      <c r="X25" s="334"/>
      <c r="Y25" s="334"/>
      <c r="Z25" s="292"/>
    </row>
    <row r="26" spans="1:10" ht="15.75">
      <c r="A26" s="234" t="s">
        <v>115</v>
      </c>
      <c r="B26" s="47"/>
      <c r="C26" s="48" t="s">
        <v>157</v>
      </c>
      <c r="D26" s="48" t="s">
        <v>170</v>
      </c>
      <c r="E26" s="49" t="s">
        <v>44</v>
      </c>
      <c r="F26" s="56"/>
      <c r="G26" s="62">
        <f>G27</f>
        <v>1140</v>
      </c>
      <c r="J26" s="332"/>
    </row>
    <row r="27" spans="1:7" ht="15.75">
      <c r="A27" s="236" t="s">
        <v>226</v>
      </c>
      <c r="B27" s="47"/>
      <c r="C27" s="48" t="s">
        <v>157</v>
      </c>
      <c r="D27" s="48" t="s">
        <v>170</v>
      </c>
      <c r="E27" s="49" t="s">
        <v>44</v>
      </c>
      <c r="F27" s="56" t="s">
        <v>188</v>
      </c>
      <c r="G27" s="62">
        <f>SUM(G28)</f>
        <v>1140</v>
      </c>
    </row>
    <row r="28" spans="1:10" ht="15.75">
      <c r="A28" s="236" t="s">
        <v>189</v>
      </c>
      <c r="B28" s="47"/>
      <c r="C28" s="48" t="s">
        <v>157</v>
      </c>
      <c r="D28" s="48" t="s">
        <v>170</v>
      </c>
      <c r="E28" s="49" t="s">
        <v>44</v>
      </c>
      <c r="F28" s="56" t="s">
        <v>187</v>
      </c>
      <c r="G28" s="62">
        <v>1140</v>
      </c>
      <c r="I28" s="394"/>
      <c r="J28" s="394"/>
    </row>
    <row r="29" spans="1:9" ht="15.75">
      <c r="A29" s="237" t="s">
        <v>117</v>
      </c>
      <c r="B29" s="47"/>
      <c r="C29" s="48" t="s">
        <v>157</v>
      </c>
      <c r="D29" s="48" t="s">
        <v>170</v>
      </c>
      <c r="E29" s="75" t="s">
        <v>45</v>
      </c>
      <c r="F29" s="56"/>
      <c r="G29" s="62">
        <f>G30</f>
        <v>35.5</v>
      </c>
      <c r="I29" s="332"/>
    </row>
    <row r="30" spans="1:10" ht="15.75">
      <c r="A30" s="236" t="s">
        <v>226</v>
      </c>
      <c r="B30" s="47"/>
      <c r="C30" s="48" t="s">
        <v>157</v>
      </c>
      <c r="D30" s="48" t="s">
        <v>170</v>
      </c>
      <c r="E30" s="75" t="s">
        <v>45</v>
      </c>
      <c r="F30" s="56" t="s">
        <v>188</v>
      </c>
      <c r="G30" s="62">
        <f>G31</f>
        <v>35.5</v>
      </c>
      <c r="I30" s="394"/>
      <c r="J30" s="394"/>
    </row>
    <row r="31" spans="1:9" ht="15.75">
      <c r="A31" s="236" t="s">
        <v>189</v>
      </c>
      <c r="B31" s="55"/>
      <c r="C31" s="48" t="s">
        <v>157</v>
      </c>
      <c r="D31" s="48" t="s">
        <v>170</v>
      </c>
      <c r="E31" s="75" t="s">
        <v>45</v>
      </c>
      <c r="F31" s="56" t="s">
        <v>187</v>
      </c>
      <c r="G31" s="62">
        <v>35.5</v>
      </c>
      <c r="I31" s="332"/>
    </row>
    <row r="32" spans="1:10" ht="27" customHeight="1">
      <c r="A32" s="238" t="s">
        <v>437</v>
      </c>
      <c r="B32" s="54"/>
      <c r="C32" s="45" t="s">
        <v>157</v>
      </c>
      <c r="D32" s="45" t="s">
        <v>170</v>
      </c>
      <c r="E32" s="52" t="s">
        <v>13</v>
      </c>
      <c r="F32" s="57"/>
      <c r="G32" s="58">
        <f>G33</f>
        <v>35</v>
      </c>
      <c r="I32" s="394"/>
      <c r="J32" s="394"/>
    </row>
    <row r="33" spans="1:9" ht="15.75">
      <c r="A33" s="237" t="s">
        <v>122</v>
      </c>
      <c r="B33" s="47"/>
      <c r="C33" s="48" t="s">
        <v>157</v>
      </c>
      <c r="D33" s="48" t="s">
        <v>170</v>
      </c>
      <c r="E33" s="75" t="s">
        <v>277</v>
      </c>
      <c r="F33" s="56"/>
      <c r="G33" s="62">
        <f>G34</f>
        <v>35</v>
      </c>
      <c r="I33" s="332"/>
    </row>
    <row r="34" spans="1:10" ht="15.75">
      <c r="A34" s="236" t="s">
        <v>226</v>
      </c>
      <c r="B34" s="47"/>
      <c r="C34" s="48" t="s">
        <v>157</v>
      </c>
      <c r="D34" s="48" t="s">
        <v>170</v>
      </c>
      <c r="E34" s="75" t="s">
        <v>277</v>
      </c>
      <c r="F34" s="56" t="s">
        <v>188</v>
      </c>
      <c r="G34" s="62">
        <f>G35</f>
        <v>35</v>
      </c>
      <c r="I34" s="394"/>
      <c r="J34" s="394"/>
    </row>
    <row r="35" spans="1:9" ht="15.75">
      <c r="A35" s="236" t="s">
        <v>189</v>
      </c>
      <c r="B35" s="55"/>
      <c r="C35" s="48" t="s">
        <v>157</v>
      </c>
      <c r="D35" s="48" t="s">
        <v>170</v>
      </c>
      <c r="E35" s="75" t="s">
        <v>277</v>
      </c>
      <c r="F35" s="56" t="s">
        <v>187</v>
      </c>
      <c r="G35" s="62">
        <v>35</v>
      </c>
      <c r="I35" s="332"/>
    </row>
    <row r="36" spans="1:9" ht="31.5">
      <c r="A36" s="233" t="s">
        <v>461</v>
      </c>
      <c r="B36" s="51"/>
      <c r="C36" s="45" t="s">
        <v>157</v>
      </c>
      <c r="D36" s="45" t="s">
        <v>170</v>
      </c>
      <c r="E36" s="52" t="s">
        <v>41</v>
      </c>
      <c r="F36" s="57"/>
      <c r="G36" s="58">
        <f>G37+G42+G52+G55+G47</f>
        <v>47768.799999999996</v>
      </c>
      <c r="H36" s="34">
        <v>30436.4</v>
      </c>
      <c r="I36" s="332"/>
    </row>
    <row r="37" spans="1:19" ht="15.75">
      <c r="A37" s="234" t="s">
        <v>115</v>
      </c>
      <c r="B37" s="51"/>
      <c r="C37" s="48" t="s">
        <v>157</v>
      </c>
      <c r="D37" s="48" t="s">
        <v>170</v>
      </c>
      <c r="E37" s="49" t="s">
        <v>42</v>
      </c>
      <c r="F37" s="56"/>
      <c r="G37" s="62">
        <f>G38+G40</f>
        <v>44428</v>
      </c>
      <c r="R37" s="332">
        <f>G449</f>
        <v>29197.69</v>
      </c>
      <c r="S37" s="34" t="s">
        <v>615</v>
      </c>
    </row>
    <row r="38" spans="1:19" ht="47.25">
      <c r="A38" s="236" t="s">
        <v>116</v>
      </c>
      <c r="B38" s="51"/>
      <c r="C38" s="48" t="s">
        <v>157</v>
      </c>
      <c r="D38" s="48" t="s">
        <v>170</v>
      </c>
      <c r="E38" s="49" t="s">
        <v>42</v>
      </c>
      <c r="F38" s="56" t="s">
        <v>198</v>
      </c>
      <c r="G38" s="62">
        <f>G39</f>
        <v>43670.7</v>
      </c>
      <c r="R38" s="332">
        <f>G501</f>
        <v>2333.5</v>
      </c>
      <c r="S38" s="34" t="s">
        <v>616</v>
      </c>
    </row>
    <row r="39" spans="1:19" ht="15.75">
      <c r="A39" s="236" t="s">
        <v>193</v>
      </c>
      <c r="B39" s="55"/>
      <c r="C39" s="48" t="s">
        <v>157</v>
      </c>
      <c r="D39" s="48" t="s">
        <v>170</v>
      </c>
      <c r="E39" s="49" t="s">
        <v>42</v>
      </c>
      <c r="F39" s="56" t="s">
        <v>194</v>
      </c>
      <c r="G39" s="62">
        <v>43670.7</v>
      </c>
      <c r="R39" s="332">
        <f>G764</f>
        <v>1263.3</v>
      </c>
      <c r="S39" s="34" t="s">
        <v>617</v>
      </c>
    </row>
    <row r="40" spans="1:19" ht="15.75">
      <c r="A40" s="236" t="s">
        <v>226</v>
      </c>
      <c r="B40" s="55"/>
      <c r="C40" s="48" t="s">
        <v>157</v>
      </c>
      <c r="D40" s="48" t="s">
        <v>170</v>
      </c>
      <c r="E40" s="49" t="s">
        <v>42</v>
      </c>
      <c r="F40" s="56" t="s">
        <v>188</v>
      </c>
      <c r="G40" s="62">
        <f>G41</f>
        <v>757.3</v>
      </c>
      <c r="R40" s="332">
        <f>G814+G818</f>
        <v>4073.6000000000004</v>
      </c>
      <c r="S40" s="34" t="s">
        <v>618</v>
      </c>
    </row>
    <row r="41" spans="1:19" ht="15.75">
      <c r="A41" s="236" t="s">
        <v>189</v>
      </c>
      <c r="B41" s="55"/>
      <c r="C41" s="48" t="s">
        <v>157</v>
      </c>
      <c r="D41" s="48" t="s">
        <v>170</v>
      </c>
      <c r="E41" s="49" t="s">
        <v>42</v>
      </c>
      <c r="F41" s="56" t="s">
        <v>187</v>
      </c>
      <c r="G41" s="62">
        <v>757.3</v>
      </c>
      <c r="R41" s="332">
        <f>G827</f>
        <v>1264</v>
      </c>
      <c r="S41" s="34" t="s">
        <v>619</v>
      </c>
    </row>
    <row r="42" spans="1:7" ht="31.5">
      <c r="A42" s="309" t="s">
        <v>119</v>
      </c>
      <c r="B42" s="51"/>
      <c r="C42" s="48" t="s">
        <v>157</v>
      </c>
      <c r="D42" s="48" t="s">
        <v>170</v>
      </c>
      <c r="E42" s="49" t="s">
        <v>260</v>
      </c>
      <c r="F42" s="56"/>
      <c r="G42" s="62">
        <f>G43+G45</f>
        <v>1880.75</v>
      </c>
    </row>
    <row r="43" spans="1:7" ht="47.25">
      <c r="A43" s="236" t="s">
        <v>116</v>
      </c>
      <c r="B43" s="51"/>
      <c r="C43" s="48" t="s">
        <v>157</v>
      </c>
      <c r="D43" s="48" t="s">
        <v>170</v>
      </c>
      <c r="E43" s="49" t="s">
        <v>260</v>
      </c>
      <c r="F43" s="56" t="s">
        <v>198</v>
      </c>
      <c r="G43" s="62">
        <f>G44</f>
        <v>1740.75</v>
      </c>
    </row>
    <row r="44" spans="1:7" ht="15.75">
      <c r="A44" s="236" t="s">
        <v>193</v>
      </c>
      <c r="B44" s="55"/>
      <c r="C44" s="48" t="s">
        <v>157</v>
      </c>
      <c r="D44" s="48" t="s">
        <v>170</v>
      </c>
      <c r="E44" s="49" t="s">
        <v>260</v>
      </c>
      <c r="F44" s="56" t="s">
        <v>194</v>
      </c>
      <c r="G44" s="62">
        <f>1601.15+139.6</f>
        <v>1740.75</v>
      </c>
    </row>
    <row r="45" spans="1:7" ht="15.75">
      <c r="A45" s="236" t="s">
        <v>226</v>
      </c>
      <c r="B45" s="55"/>
      <c r="C45" s="48" t="s">
        <v>157</v>
      </c>
      <c r="D45" s="48" t="s">
        <v>170</v>
      </c>
      <c r="E45" s="49" t="s">
        <v>260</v>
      </c>
      <c r="F45" s="56" t="s">
        <v>188</v>
      </c>
      <c r="G45" s="62">
        <f>G46</f>
        <v>140</v>
      </c>
    </row>
    <row r="46" spans="1:7" ht="26.25" customHeight="1">
      <c r="A46" s="236" t="s">
        <v>189</v>
      </c>
      <c r="B46" s="55"/>
      <c r="C46" s="48" t="s">
        <v>157</v>
      </c>
      <c r="D46" s="48" t="s">
        <v>170</v>
      </c>
      <c r="E46" s="49" t="s">
        <v>260</v>
      </c>
      <c r="F46" s="56" t="s">
        <v>187</v>
      </c>
      <c r="G46" s="62">
        <v>140</v>
      </c>
    </row>
    <row r="47" spans="1:7" ht="15.75">
      <c r="A47" s="237" t="s">
        <v>99</v>
      </c>
      <c r="B47" s="47"/>
      <c r="C47" s="48" t="s">
        <v>157</v>
      </c>
      <c r="D47" s="48" t="s">
        <v>170</v>
      </c>
      <c r="E47" s="75" t="s">
        <v>340</v>
      </c>
      <c r="F47" s="56"/>
      <c r="G47" s="62">
        <f>G48+G50</f>
        <v>975.6</v>
      </c>
    </row>
    <row r="48" spans="1:7" ht="47.25">
      <c r="A48" s="236" t="s">
        <v>116</v>
      </c>
      <c r="B48" s="47"/>
      <c r="C48" s="48" t="s">
        <v>157</v>
      </c>
      <c r="D48" s="48" t="s">
        <v>170</v>
      </c>
      <c r="E48" s="75" t="s">
        <v>340</v>
      </c>
      <c r="F48" s="56" t="s">
        <v>198</v>
      </c>
      <c r="G48" s="62">
        <f>G49</f>
        <v>800.6</v>
      </c>
    </row>
    <row r="49" spans="1:7" ht="15.75">
      <c r="A49" s="236" t="s">
        <v>193</v>
      </c>
      <c r="B49" s="47"/>
      <c r="C49" s="48" t="s">
        <v>157</v>
      </c>
      <c r="D49" s="48" t="s">
        <v>170</v>
      </c>
      <c r="E49" s="75" t="s">
        <v>340</v>
      </c>
      <c r="F49" s="56" t="s">
        <v>194</v>
      </c>
      <c r="G49" s="62">
        <v>800.6</v>
      </c>
    </row>
    <row r="50" spans="1:7" ht="15.75">
      <c r="A50" s="236" t="s">
        <v>226</v>
      </c>
      <c r="B50" s="47"/>
      <c r="C50" s="48" t="s">
        <v>157</v>
      </c>
      <c r="D50" s="48" t="s">
        <v>170</v>
      </c>
      <c r="E50" s="75" t="s">
        <v>340</v>
      </c>
      <c r="F50" s="56" t="s">
        <v>188</v>
      </c>
      <c r="G50" s="62">
        <f>G51</f>
        <v>175</v>
      </c>
    </row>
    <row r="51" spans="1:7" ht="15.75">
      <c r="A51" s="236" t="s">
        <v>189</v>
      </c>
      <c r="B51" s="55"/>
      <c r="C51" s="48" t="s">
        <v>157</v>
      </c>
      <c r="D51" s="48" t="s">
        <v>170</v>
      </c>
      <c r="E51" s="75" t="s">
        <v>340</v>
      </c>
      <c r="F51" s="56" t="s">
        <v>187</v>
      </c>
      <c r="G51" s="62">
        <v>175</v>
      </c>
    </row>
    <row r="52" spans="1:7" ht="47.25">
      <c r="A52" s="236" t="s">
        <v>120</v>
      </c>
      <c r="B52" s="47"/>
      <c r="C52" s="48" t="s">
        <v>157</v>
      </c>
      <c r="D52" s="48" t="s">
        <v>170</v>
      </c>
      <c r="E52" s="75" t="s">
        <v>46</v>
      </c>
      <c r="F52" s="56"/>
      <c r="G52" s="62">
        <f>G53</f>
        <v>7</v>
      </c>
    </row>
    <row r="53" spans="1:7" ht="15.75">
      <c r="A53" s="236" t="s">
        <v>226</v>
      </c>
      <c r="B53" s="47"/>
      <c r="C53" s="48" t="s">
        <v>157</v>
      </c>
      <c r="D53" s="48" t="s">
        <v>170</v>
      </c>
      <c r="E53" s="75" t="s">
        <v>46</v>
      </c>
      <c r="F53" s="56" t="s">
        <v>188</v>
      </c>
      <c r="G53" s="62">
        <f>G54</f>
        <v>7</v>
      </c>
    </row>
    <row r="54" spans="1:7" ht="15.75">
      <c r="A54" s="236" t="s">
        <v>189</v>
      </c>
      <c r="B54" s="55"/>
      <c r="C54" s="48" t="s">
        <v>157</v>
      </c>
      <c r="D54" s="48" t="s">
        <v>170</v>
      </c>
      <c r="E54" s="75" t="s">
        <v>46</v>
      </c>
      <c r="F54" s="56" t="s">
        <v>187</v>
      </c>
      <c r="G54" s="62">
        <v>7</v>
      </c>
    </row>
    <row r="55" spans="1:7" ht="15.75">
      <c r="A55" s="309" t="s">
        <v>118</v>
      </c>
      <c r="B55" s="51"/>
      <c r="C55" s="48" t="s">
        <v>157</v>
      </c>
      <c r="D55" s="48" t="s">
        <v>170</v>
      </c>
      <c r="E55" s="49" t="s">
        <v>47</v>
      </c>
      <c r="F55" s="56"/>
      <c r="G55" s="62">
        <f>G56+G58</f>
        <v>477.45</v>
      </c>
    </row>
    <row r="56" spans="1:7" ht="47.25">
      <c r="A56" s="236" t="s">
        <v>116</v>
      </c>
      <c r="B56" s="51"/>
      <c r="C56" s="48" t="s">
        <v>157</v>
      </c>
      <c r="D56" s="48" t="s">
        <v>170</v>
      </c>
      <c r="E56" s="49" t="s">
        <v>47</v>
      </c>
      <c r="F56" s="56" t="s">
        <v>198</v>
      </c>
      <c r="G56" s="62">
        <f>G57</f>
        <v>442.45</v>
      </c>
    </row>
    <row r="57" spans="1:7" ht="15.75">
      <c r="A57" s="236" t="s">
        <v>193</v>
      </c>
      <c r="B57" s="55"/>
      <c r="C57" s="48" t="s">
        <v>157</v>
      </c>
      <c r="D57" s="48" t="s">
        <v>170</v>
      </c>
      <c r="E57" s="49" t="s">
        <v>47</v>
      </c>
      <c r="F57" s="56" t="s">
        <v>194</v>
      </c>
      <c r="G57" s="62">
        <f>400.25+42.2</f>
        <v>442.45</v>
      </c>
    </row>
    <row r="58" spans="1:7" ht="15.75">
      <c r="A58" s="236" t="s">
        <v>226</v>
      </c>
      <c r="B58" s="55"/>
      <c r="C58" s="48" t="s">
        <v>157</v>
      </c>
      <c r="D58" s="48" t="s">
        <v>170</v>
      </c>
      <c r="E58" s="49" t="s">
        <v>47</v>
      </c>
      <c r="F58" s="56" t="s">
        <v>188</v>
      </c>
      <c r="G58" s="62">
        <f>G59</f>
        <v>35</v>
      </c>
    </row>
    <row r="59" spans="1:17" ht="15.75">
      <c r="A59" s="236" t="s">
        <v>189</v>
      </c>
      <c r="B59" s="55"/>
      <c r="C59" s="48" t="s">
        <v>157</v>
      </c>
      <c r="D59" s="48" t="s">
        <v>170</v>
      </c>
      <c r="E59" s="49" t="s">
        <v>47</v>
      </c>
      <c r="F59" s="56" t="s">
        <v>187</v>
      </c>
      <c r="G59" s="62">
        <v>35</v>
      </c>
      <c r="Q59" s="333"/>
    </row>
    <row r="60" spans="1:7" ht="15.75">
      <c r="A60" s="238" t="s">
        <v>246</v>
      </c>
      <c r="B60" s="55"/>
      <c r="C60" s="45" t="s">
        <v>157</v>
      </c>
      <c r="D60" s="45" t="s">
        <v>172</v>
      </c>
      <c r="E60" s="52"/>
      <c r="F60" s="57"/>
      <c r="G60" s="58">
        <f>G61</f>
        <v>1.3</v>
      </c>
    </row>
    <row r="61" spans="1:7" ht="31.5">
      <c r="A61" s="233" t="s">
        <v>461</v>
      </c>
      <c r="B61" s="55"/>
      <c r="C61" s="45" t="s">
        <v>157</v>
      </c>
      <c r="D61" s="45" t="s">
        <v>172</v>
      </c>
      <c r="E61" s="52" t="s">
        <v>41</v>
      </c>
      <c r="F61" s="57"/>
      <c r="G61" s="58">
        <f>G62</f>
        <v>1.3</v>
      </c>
    </row>
    <row r="62" spans="1:7" ht="31.5">
      <c r="A62" s="239" t="s">
        <v>247</v>
      </c>
      <c r="B62" s="55"/>
      <c r="C62" s="48" t="s">
        <v>157</v>
      </c>
      <c r="D62" s="48" t="s">
        <v>172</v>
      </c>
      <c r="E62" s="49" t="s">
        <v>248</v>
      </c>
      <c r="F62" s="56"/>
      <c r="G62" s="62">
        <f>G63</f>
        <v>1.3</v>
      </c>
    </row>
    <row r="63" spans="1:7" ht="15.75">
      <c r="A63" s="236" t="s">
        <v>226</v>
      </c>
      <c r="B63" s="55"/>
      <c r="C63" s="48" t="s">
        <v>157</v>
      </c>
      <c r="D63" s="48" t="s">
        <v>172</v>
      </c>
      <c r="E63" s="49" t="s">
        <v>248</v>
      </c>
      <c r="F63" s="56" t="s">
        <v>188</v>
      </c>
      <c r="G63" s="62">
        <f>G64</f>
        <v>1.3</v>
      </c>
    </row>
    <row r="64" spans="1:7" ht="15.75">
      <c r="A64" s="236" t="s">
        <v>189</v>
      </c>
      <c r="B64" s="55"/>
      <c r="C64" s="48" t="s">
        <v>157</v>
      </c>
      <c r="D64" s="48" t="s">
        <v>172</v>
      </c>
      <c r="E64" s="49" t="s">
        <v>248</v>
      </c>
      <c r="F64" s="56" t="s">
        <v>187</v>
      </c>
      <c r="G64" s="62">
        <v>1.3</v>
      </c>
    </row>
    <row r="65" spans="1:18" ht="15.75">
      <c r="A65" s="233" t="s">
        <v>142</v>
      </c>
      <c r="B65" s="55"/>
      <c r="C65" s="45" t="s">
        <v>157</v>
      </c>
      <c r="D65" s="45" t="s">
        <v>123</v>
      </c>
      <c r="E65" s="52" t="s">
        <v>175</v>
      </c>
      <c r="F65" s="57" t="s">
        <v>175</v>
      </c>
      <c r="G65" s="58">
        <f>G73+G107+G103+G66+G120</f>
        <v>44501.96399999999</v>
      </c>
      <c r="Q65" s="333">
        <f>G65+G240+G506+G749+G762</f>
        <v>45100.46399999999</v>
      </c>
      <c r="R65" s="332">
        <f>G65+G506+G749+G762+G277+G240</f>
        <v>305629.675</v>
      </c>
    </row>
    <row r="66" spans="1:17" ht="31.5">
      <c r="A66" s="233" t="s">
        <v>474</v>
      </c>
      <c r="B66" s="110"/>
      <c r="C66" s="45" t="s">
        <v>157</v>
      </c>
      <c r="D66" s="45" t="s">
        <v>123</v>
      </c>
      <c r="E66" s="52" t="s">
        <v>43</v>
      </c>
      <c r="F66" s="57"/>
      <c r="G66" s="58">
        <f>G67+G70</f>
        <v>8043.7</v>
      </c>
      <c r="Q66" s="333"/>
    </row>
    <row r="67" spans="1:17" ht="47.25">
      <c r="A67" s="234" t="s">
        <v>476</v>
      </c>
      <c r="B67" s="55"/>
      <c r="C67" s="48" t="s">
        <v>157</v>
      </c>
      <c r="D67" s="48" t="s">
        <v>123</v>
      </c>
      <c r="E67" s="49" t="s">
        <v>475</v>
      </c>
      <c r="F67" s="56"/>
      <c r="G67" s="58">
        <f>G68</f>
        <v>2167.7</v>
      </c>
      <c r="Q67" s="333"/>
    </row>
    <row r="68" spans="1:17" ht="15.75">
      <c r="A68" s="234" t="s">
        <v>89</v>
      </c>
      <c r="B68" s="55"/>
      <c r="C68" s="48" t="s">
        <v>157</v>
      </c>
      <c r="D68" s="48" t="s">
        <v>123</v>
      </c>
      <c r="E68" s="49" t="s">
        <v>475</v>
      </c>
      <c r="F68" s="56" t="s">
        <v>85</v>
      </c>
      <c r="G68" s="62">
        <f>G69</f>
        <v>2167.7</v>
      </c>
      <c r="Q68" s="333"/>
    </row>
    <row r="69" spans="1:17" ht="15.75">
      <c r="A69" s="234" t="s">
        <v>84</v>
      </c>
      <c r="B69" s="55"/>
      <c r="C69" s="48" t="s">
        <v>157</v>
      </c>
      <c r="D69" s="48" t="s">
        <v>123</v>
      </c>
      <c r="E69" s="49" t="s">
        <v>475</v>
      </c>
      <c r="F69" s="56" t="s">
        <v>86</v>
      </c>
      <c r="G69" s="62">
        <v>2167.7</v>
      </c>
      <c r="Q69" s="333"/>
    </row>
    <row r="70" spans="1:17" ht="47.25">
      <c r="A70" s="234" t="s">
        <v>478</v>
      </c>
      <c r="B70" s="110"/>
      <c r="C70" s="48" t="s">
        <v>157</v>
      </c>
      <c r="D70" s="48" t="s">
        <v>123</v>
      </c>
      <c r="E70" s="49" t="s">
        <v>477</v>
      </c>
      <c r="F70" s="56"/>
      <c r="G70" s="58">
        <f>G71</f>
        <v>5876</v>
      </c>
      <c r="Q70" s="333"/>
    </row>
    <row r="71" spans="1:17" ht="15.75">
      <c r="A71" s="234" t="s">
        <v>89</v>
      </c>
      <c r="B71" s="110"/>
      <c r="C71" s="48" t="s">
        <v>157</v>
      </c>
      <c r="D71" s="48" t="s">
        <v>123</v>
      </c>
      <c r="E71" s="49" t="s">
        <v>477</v>
      </c>
      <c r="F71" s="56" t="s">
        <v>85</v>
      </c>
      <c r="G71" s="62">
        <f>G72</f>
        <v>5876</v>
      </c>
      <c r="Q71" s="333"/>
    </row>
    <row r="72" spans="1:17" ht="15.75">
      <c r="A72" s="234" t="s">
        <v>84</v>
      </c>
      <c r="B72" s="55"/>
      <c r="C72" s="48" t="s">
        <v>157</v>
      </c>
      <c r="D72" s="48" t="s">
        <v>123</v>
      </c>
      <c r="E72" s="49" t="s">
        <v>477</v>
      </c>
      <c r="F72" s="56" t="s">
        <v>86</v>
      </c>
      <c r="G72" s="62">
        <v>5876</v>
      </c>
      <c r="Q72" s="333"/>
    </row>
    <row r="73" spans="1:7" ht="27" customHeight="1">
      <c r="A73" s="240" t="s">
        <v>460</v>
      </c>
      <c r="B73" s="135"/>
      <c r="C73" s="103" t="s">
        <v>157</v>
      </c>
      <c r="D73" s="103" t="s">
        <v>123</v>
      </c>
      <c r="E73" s="106" t="s">
        <v>52</v>
      </c>
      <c r="F73" s="107"/>
      <c r="G73" s="58">
        <f>G74+G83+G97</f>
        <v>9910.964</v>
      </c>
    </row>
    <row r="74" spans="1:7" ht="31.5">
      <c r="A74" s="233" t="s">
        <v>530</v>
      </c>
      <c r="B74" s="54"/>
      <c r="C74" s="45" t="s">
        <v>157</v>
      </c>
      <c r="D74" s="45" t="s">
        <v>123</v>
      </c>
      <c r="E74" s="52" t="s">
        <v>220</v>
      </c>
      <c r="F74" s="57"/>
      <c r="G74" s="58">
        <f>G75+G80</f>
        <v>2517.964</v>
      </c>
    </row>
    <row r="75" spans="1:7" ht="15.75">
      <c r="A75" s="237" t="s">
        <v>630</v>
      </c>
      <c r="B75" s="55"/>
      <c r="C75" s="48" t="s">
        <v>157</v>
      </c>
      <c r="D75" s="48" t="s">
        <v>123</v>
      </c>
      <c r="E75" s="49" t="s">
        <v>631</v>
      </c>
      <c r="F75" s="56"/>
      <c r="G75" s="62">
        <f>G76+G78</f>
        <v>64.7</v>
      </c>
    </row>
    <row r="76" spans="1:18" ht="47.25">
      <c r="A76" s="236" t="s">
        <v>116</v>
      </c>
      <c r="B76" s="55"/>
      <c r="C76" s="48" t="s">
        <v>157</v>
      </c>
      <c r="D76" s="48" t="s">
        <v>123</v>
      </c>
      <c r="E76" s="49" t="s">
        <v>631</v>
      </c>
      <c r="F76" s="56" t="s">
        <v>198</v>
      </c>
      <c r="G76" s="62">
        <f>G77</f>
        <v>13.2</v>
      </c>
      <c r="R76" s="332"/>
    </row>
    <row r="77" spans="1:7" ht="15.75">
      <c r="A77" s="236" t="s">
        <v>193</v>
      </c>
      <c r="B77" s="55"/>
      <c r="C77" s="48" t="s">
        <v>157</v>
      </c>
      <c r="D77" s="48" t="s">
        <v>123</v>
      </c>
      <c r="E77" s="49" t="s">
        <v>631</v>
      </c>
      <c r="F77" s="56" t="s">
        <v>194</v>
      </c>
      <c r="G77" s="62">
        <v>13.2</v>
      </c>
    </row>
    <row r="78" spans="1:7" ht="15.75">
      <c r="A78" s="236" t="s">
        <v>226</v>
      </c>
      <c r="B78" s="55"/>
      <c r="C78" s="48" t="s">
        <v>157</v>
      </c>
      <c r="D78" s="48" t="s">
        <v>123</v>
      </c>
      <c r="E78" s="49" t="s">
        <v>631</v>
      </c>
      <c r="F78" s="56" t="s">
        <v>188</v>
      </c>
      <c r="G78" s="62">
        <f>G79</f>
        <v>51.5</v>
      </c>
    </row>
    <row r="79" spans="1:7" ht="15.75">
      <c r="A79" s="236" t="s">
        <v>189</v>
      </c>
      <c r="B79" s="55"/>
      <c r="C79" s="48" t="s">
        <v>157</v>
      </c>
      <c r="D79" s="48" t="s">
        <v>123</v>
      </c>
      <c r="E79" s="49" t="s">
        <v>631</v>
      </c>
      <c r="F79" s="56" t="s">
        <v>187</v>
      </c>
      <c r="G79" s="62">
        <v>51.5</v>
      </c>
    </row>
    <row r="80" spans="1:7" ht="15.75">
      <c r="A80" s="34" t="s">
        <v>315</v>
      </c>
      <c r="B80" s="55"/>
      <c r="C80" s="48" t="s">
        <v>157</v>
      </c>
      <c r="D80" s="48" t="s">
        <v>123</v>
      </c>
      <c r="E80" s="49" t="s">
        <v>273</v>
      </c>
      <c r="F80" s="56"/>
      <c r="G80" s="62">
        <f>G81</f>
        <v>2453.264</v>
      </c>
    </row>
    <row r="81" spans="1:7" ht="15.75">
      <c r="A81" s="236" t="s">
        <v>226</v>
      </c>
      <c r="B81" s="55"/>
      <c r="C81" s="48" t="s">
        <v>157</v>
      </c>
      <c r="D81" s="48" t="s">
        <v>123</v>
      </c>
      <c r="E81" s="49" t="s">
        <v>273</v>
      </c>
      <c r="F81" s="56" t="s">
        <v>188</v>
      </c>
      <c r="G81" s="62">
        <f>G82</f>
        <v>2453.264</v>
      </c>
    </row>
    <row r="82" spans="1:7" ht="15.75">
      <c r="A82" s="236" t="s">
        <v>189</v>
      </c>
      <c r="B82" s="55"/>
      <c r="C82" s="48" t="s">
        <v>157</v>
      </c>
      <c r="D82" s="48" t="s">
        <v>123</v>
      </c>
      <c r="E82" s="49" t="s">
        <v>273</v>
      </c>
      <c r="F82" s="56" t="s">
        <v>187</v>
      </c>
      <c r="G82" s="62">
        <v>2453.264</v>
      </c>
    </row>
    <row r="83" spans="1:7" ht="31.5">
      <c r="A83" s="241" t="s">
        <v>531</v>
      </c>
      <c r="B83" s="55"/>
      <c r="C83" s="45" t="s">
        <v>157</v>
      </c>
      <c r="D83" s="45" t="s">
        <v>123</v>
      </c>
      <c r="E83" s="52" t="s">
        <v>274</v>
      </c>
      <c r="F83" s="57"/>
      <c r="G83" s="58">
        <f>G84+G94+G91</f>
        <v>7313</v>
      </c>
    </row>
    <row r="84" spans="1:7" ht="15.75">
      <c r="A84" s="237" t="s">
        <v>95</v>
      </c>
      <c r="B84" s="55"/>
      <c r="C84" s="48" t="s">
        <v>157</v>
      </c>
      <c r="D84" s="48" t="s">
        <v>123</v>
      </c>
      <c r="E84" s="49" t="s">
        <v>275</v>
      </c>
      <c r="F84" s="56"/>
      <c r="G84" s="62">
        <f>G85+G89+G87</f>
        <v>80</v>
      </c>
    </row>
    <row r="85" spans="1:7" ht="47.25">
      <c r="A85" s="236" t="s">
        <v>116</v>
      </c>
      <c r="B85" s="55"/>
      <c r="C85" s="48" t="s">
        <v>157</v>
      </c>
      <c r="D85" s="48" t="s">
        <v>123</v>
      </c>
      <c r="E85" s="49" t="s">
        <v>275</v>
      </c>
      <c r="F85" s="56" t="s">
        <v>198</v>
      </c>
      <c r="G85" s="62">
        <f>G86</f>
        <v>40</v>
      </c>
    </row>
    <row r="86" spans="1:7" ht="24.75" customHeight="1">
      <c r="A86" s="236" t="s">
        <v>193</v>
      </c>
      <c r="B86" s="55"/>
      <c r="C86" s="48" t="s">
        <v>157</v>
      </c>
      <c r="D86" s="48" t="s">
        <v>123</v>
      </c>
      <c r="E86" s="49" t="s">
        <v>275</v>
      </c>
      <c r="F86" s="56" t="s">
        <v>194</v>
      </c>
      <c r="G86" s="62">
        <v>40</v>
      </c>
    </row>
    <row r="87" spans="1:7" ht="15.75">
      <c r="A87" s="236" t="s">
        <v>226</v>
      </c>
      <c r="B87" s="55"/>
      <c r="C87" s="48" t="s">
        <v>157</v>
      </c>
      <c r="D87" s="48" t="s">
        <v>123</v>
      </c>
      <c r="E87" s="49" t="s">
        <v>275</v>
      </c>
      <c r="F87" s="56" t="s">
        <v>188</v>
      </c>
      <c r="G87" s="62">
        <f>G88</f>
        <v>20</v>
      </c>
    </row>
    <row r="88" spans="1:7" ht="15.75">
      <c r="A88" s="236" t="s">
        <v>189</v>
      </c>
      <c r="B88" s="55"/>
      <c r="C88" s="48" t="s">
        <v>157</v>
      </c>
      <c r="D88" s="48" t="s">
        <v>123</v>
      </c>
      <c r="E88" s="49" t="s">
        <v>275</v>
      </c>
      <c r="F88" s="56" t="s">
        <v>187</v>
      </c>
      <c r="G88" s="62">
        <v>20</v>
      </c>
    </row>
    <row r="89" spans="1:7" ht="31.5">
      <c r="A89" s="236" t="s">
        <v>202</v>
      </c>
      <c r="B89" s="55"/>
      <c r="C89" s="48" t="s">
        <v>157</v>
      </c>
      <c r="D89" s="48" t="s">
        <v>123</v>
      </c>
      <c r="E89" s="49" t="s">
        <v>275</v>
      </c>
      <c r="F89" s="56" t="s">
        <v>178</v>
      </c>
      <c r="G89" s="62">
        <f>G90</f>
        <v>20</v>
      </c>
    </row>
    <row r="90" spans="1:7" ht="32.25" customHeight="1">
      <c r="A90" s="236" t="s">
        <v>388</v>
      </c>
      <c r="B90" s="55"/>
      <c r="C90" s="48" t="s">
        <v>157</v>
      </c>
      <c r="D90" s="48" t="s">
        <v>123</v>
      </c>
      <c r="E90" s="49" t="s">
        <v>275</v>
      </c>
      <c r="F90" s="56" t="s">
        <v>203</v>
      </c>
      <c r="G90" s="62">
        <v>20</v>
      </c>
    </row>
    <row r="91" spans="1:7" ht="19.5" customHeight="1">
      <c r="A91" s="239" t="s">
        <v>405</v>
      </c>
      <c r="B91" s="55"/>
      <c r="C91" s="48" t="s">
        <v>157</v>
      </c>
      <c r="D91" s="48" t="s">
        <v>123</v>
      </c>
      <c r="E91" s="49" t="s">
        <v>404</v>
      </c>
      <c r="F91" s="56"/>
      <c r="G91" s="62">
        <f>G92</f>
        <v>7100</v>
      </c>
    </row>
    <row r="92" spans="1:7" ht="15.75">
      <c r="A92" s="236" t="s">
        <v>226</v>
      </c>
      <c r="B92" s="55"/>
      <c r="C92" s="48" t="s">
        <v>157</v>
      </c>
      <c r="D92" s="48" t="s">
        <v>123</v>
      </c>
      <c r="E92" s="49" t="s">
        <v>404</v>
      </c>
      <c r="F92" s="56" t="s">
        <v>188</v>
      </c>
      <c r="G92" s="62">
        <f>G93</f>
        <v>7100</v>
      </c>
    </row>
    <row r="93" spans="1:7" ht="15.75">
      <c r="A93" s="236" t="s">
        <v>189</v>
      </c>
      <c r="B93" s="55"/>
      <c r="C93" s="48" t="s">
        <v>157</v>
      </c>
      <c r="D93" s="48" t="s">
        <v>123</v>
      </c>
      <c r="E93" s="49" t="s">
        <v>404</v>
      </c>
      <c r="F93" s="56" t="s">
        <v>187</v>
      </c>
      <c r="G93" s="62">
        <v>7100</v>
      </c>
    </row>
    <row r="94" spans="1:7" ht="31.5">
      <c r="A94" s="239" t="s">
        <v>316</v>
      </c>
      <c r="B94" s="55"/>
      <c r="C94" s="48" t="s">
        <v>157</v>
      </c>
      <c r="D94" s="48" t="s">
        <v>123</v>
      </c>
      <c r="E94" s="49" t="s">
        <v>276</v>
      </c>
      <c r="F94" s="56"/>
      <c r="G94" s="62">
        <f>G95</f>
        <v>133</v>
      </c>
    </row>
    <row r="95" spans="1:7" ht="31.5">
      <c r="A95" s="236" t="s">
        <v>202</v>
      </c>
      <c r="B95" s="55"/>
      <c r="C95" s="48" t="s">
        <v>157</v>
      </c>
      <c r="D95" s="48" t="s">
        <v>123</v>
      </c>
      <c r="E95" s="49" t="s">
        <v>276</v>
      </c>
      <c r="F95" s="56" t="s">
        <v>178</v>
      </c>
      <c r="G95" s="62">
        <f>G96</f>
        <v>133</v>
      </c>
    </row>
    <row r="96" spans="1:7" ht="31.5">
      <c r="A96" s="236" t="s">
        <v>388</v>
      </c>
      <c r="B96" s="55"/>
      <c r="C96" s="48" t="s">
        <v>157</v>
      </c>
      <c r="D96" s="48" t="s">
        <v>123</v>
      </c>
      <c r="E96" s="49" t="s">
        <v>276</v>
      </c>
      <c r="F96" s="56" t="s">
        <v>203</v>
      </c>
      <c r="G96" s="62">
        <v>133</v>
      </c>
    </row>
    <row r="97" spans="1:7" ht="15.75">
      <c r="A97" s="241" t="s">
        <v>532</v>
      </c>
      <c r="B97" s="55"/>
      <c r="C97" s="45" t="s">
        <v>157</v>
      </c>
      <c r="D97" s="45" t="s">
        <v>123</v>
      </c>
      <c r="E97" s="52" t="s">
        <v>409</v>
      </c>
      <c r="F97" s="57"/>
      <c r="G97" s="58">
        <f>G98</f>
        <v>80</v>
      </c>
    </row>
    <row r="98" spans="1:7" ht="15.75">
      <c r="A98" s="237" t="s">
        <v>95</v>
      </c>
      <c r="B98" s="55"/>
      <c r="C98" s="48" t="s">
        <v>157</v>
      </c>
      <c r="D98" s="48" t="s">
        <v>123</v>
      </c>
      <c r="E98" s="49" t="s">
        <v>408</v>
      </c>
      <c r="F98" s="56"/>
      <c r="G98" s="62">
        <f>G99+G101</f>
        <v>80</v>
      </c>
    </row>
    <row r="99" spans="1:7" ht="47.25">
      <c r="A99" s="236" t="s">
        <v>116</v>
      </c>
      <c r="B99" s="55"/>
      <c r="C99" s="48" t="s">
        <v>157</v>
      </c>
      <c r="D99" s="48" t="s">
        <v>123</v>
      </c>
      <c r="E99" s="49" t="s">
        <v>408</v>
      </c>
      <c r="F99" s="56" t="s">
        <v>198</v>
      </c>
      <c r="G99" s="62">
        <f>G100</f>
        <v>60</v>
      </c>
    </row>
    <row r="100" spans="1:7" ht="17.25" customHeight="1">
      <c r="A100" s="236" t="s">
        <v>193</v>
      </c>
      <c r="B100" s="55"/>
      <c r="C100" s="48" t="s">
        <v>157</v>
      </c>
      <c r="D100" s="48" t="s">
        <v>123</v>
      </c>
      <c r="E100" s="49" t="s">
        <v>408</v>
      </c>
      <c r="F100" s="56" t="s">
        <v>194</v>
      </c>
      <c r="G100" s="62">
        <v>60</v>
      </c>
    </row>
    <row r="101" spans="1:7" ht="15.75">
      <c r="A101" s="236" t="s">
        <v>226</v>
      </c>
      <c r="B101" s="55"/>
      <c r="C101" s="48" t="s">
        <v>157</v>
      </c>
      <c r="D101" s="48" t="s">
        <v>123</v>
      </c>
      <c r="E101" s="49" t="s">
        <v>408</v>
      </c>
      <c r="F101" s="56" t="s">
        <v>188</v>
      </c>
      <c r="G101" s="62">
        <f>G102</f>
        <v>20</v>
      </c>
    </row>
    <row r="102" spans="1:7" ht="16.5" customHeight="1">
      <c r="A102" s="236" t="s">
        <v>189</v>
      </c>
      <c r="B102" s="55"/>
      <c r="C102" s="48" t="s">
        <v>157</v>
      </c>
      <c r="D102" s="48" t="s">
        <v>123</v>
      </c>
      <c r="E102" s="49" t="s">
        <v>408</v>
      </c>
      <c r="F102" s="56" t="s">
        <v>187</v>
      </c>
      <c r="G102" s="62">
        <v>20</v>
      </c>
    </row>
    <row r="103" spans="1:7" ht="31.5">
      <c r="A103" s="242" t="s">
        <v>487</v>
      </c>
      <c r="B103" s="92"/>
      <c r="C103" s="93" t="s">
        <v>157</v>
      </c>
      <c r="D103" s="93" t="s">
        <v>123</v>
      </c>
      <c r="E103" s="52" t="s">
        <v>354</v>
      </c>
      <c r="F103" s="94"/>
      <c r="G103" s="58">
        <f>G104</f>
        <v>92</v>
      </c>
    </row>
    <row r="104" spans="1:7" ht="15.75">
      <c r="A104" s="237" t="s">
        <v>94</v>
      </c>
      <c r="B104" s="55"/>
      <c r="C104" s="80" t="s">
        <v>157</v>
      </c>
      <c r="D104" s="80" t="s">
        <v>123</v>
      </c>
      <c r="E104" s="81" t="s">
        <v>355</v>
      </c>
      <c r="F104" s="76"/>
      <c r="G104" s="62">
        <f>G105</f>
        <v>92</v>
      </c>
    </row>
    <row r="105" spans="1:7" ht="15.75">
      <c r="A105" s="236" t="s">
        <v>226</v>
      </c>
      <c r="B105" s="47"/>
      <c r="C105" s="80" t="s">
        <v>157</v>
      </c>
      <c r="D105" s="80" t="s">
        <v>123</v>
      </c>
      <c r="E105" s="81" t="s">
        <v>355</v>
      </c>
      <c r="F105" s="76" t="s">
        <v>188</v>
      </c>
      <c r="G105" s="62">
        <f>G106</f>
        <v>92</v>
      </c>
    </row>
    <row r="106" spans="1:7" ht="15.75">
      <c r="A106" s="236" t="s">
        <v>189</v>
      </c>
      <c r="B106" s="55"/>
      <c r="C106" s="80" t="s">
        <v>157</v>
      </c>
      <c r="D106" s="80" t="s">
        <v>123</v>
      </c>
      <c r="E106" s="81" t="s">
        <v>355</v>
      </c>
      <c r="F106" s="76" t="s">
        <v>187</v>
      </c>
      <c r="G106" s="62">
        <v>92</v>
      </c>
    </row>
    <row r="107" spans="1:26" s="16" customFormat="1" ht="31.5">
      <c r="A107" s="233" t="s">
        <v>461</v>
      </c>
      <c r="B107" s="51"/>
      <c r="C107" s="45" t="s">
        <v>157</v>
      </c>
      <c r="D107" s="45" t="s">
        <v>123</v>
      </c>
      <c r="E107" s="52" t="s">
        <v>41</v>
      </c>
      <c r="F107" s="57"/>
      <c r="G107" s="58">
        <f>G115+G108</f>
        <v>25455.3</v>
      </c>
      <c r="H107" s="292"/>
      <c r="I107" s="292"/>
      <c r="J107" s="292"/>
      <c r="K107" s="292"/>
      <c r="L107" s="292"/>
      <c r="M107" s="292"/>
      <c r="N107" s="292"/>
      <c r="O107" s="292"/>
      <c r="P107" s="292"/>
      <c r="Q107" s="221"/>
      <c r="R107" s="292"/>
      <c r="S107" s="292"/>
      <c r="T107" s="292"/>
      <c r="U107" s="292"/>
      <c r="V107" s="292"/>
      <c r="W107" s="292"/>
      <c r="X107" s="292"/>
      <c r="Y107" s="292"/>
      <c r="Z107" s="292"/>
    </row>
    <row r="108" spans="1:19" ht="15.75">
      <c r="A108" s="234" t="s">
        <v>106</v>
      </c>
      <c r="B108" s="51"/>
      <c r="C108" s="48" t="s">
        <v>157</v>
      </c>
      <c r="D108" s="48" t="s">
        <v>123</v>
      </c>
      <c r="E108" s="49" t="s">
        <v>253</v>
      </c>
      <c r="F108" s="56"/>
      <c r="G108" s="62">
        <f>G109+G111+G113</f>
        <v>23440.3</v>
      </c>
      <c r="Q108" s="333"/>
      <c r="S108" s="332">
        <f>G108+G137</f>
        <v>26753.399999999998</v>
      </c>
    </row>
    <row r="109" spans="1:7" ht="47.25">
      <c r="A109" s="236" t="s">
        <v>116</v>
      </c>
      <c r="B109" s="51"/>
      <c r="C109" s="48" t="s">
        <v>157</v>
      </c>
      <c r="D109" s="48" t="s">
        <v>123</v>
      </c>
      <c r="E109" s="49" t="s">
        <v>253</v>
      </c>
      <c r="F109" s="56" t="s">
        <v>198</v>
      </c>
      <c r="G109" s="62">
        <f>G110</f>
        <v>8281.3</v>
      </c>
    </row>
    <row r="110" spans="1:7" ht="15.75">
      <c r="A110" s="236" t="s">
        <v>255</v>
      </c>
      <c r="B110" s="51"/>
      <c r="C110" s="48" t="s">
        <v>157</v>
      </c>
      <c r="D110" s="48" t="s">
        <v>123</v>
      </c>
      <c r="E110" s="49" t="s">
        <v>253</v>
      </c>
      <c r="F110" s="56" t="s">
        <v>254</v>
      </c>
      <c r="G110" s="62">
        <f>7747.3+534</f>
        <v>8281.3</v>
      </c>
    </row>
    <row r="111" spans="1:7" ht="15.75">
      <c r="A111" s="236" t="s">
        <v>226</v>
      </c>
      <c r="B111" s="51"/>
      <c r="C111" s="48" t="s">
        <v>157</v>
      </c>
      <c r="D111" s="48" t="s">
        <v>123</v>
      </c>
      <c r="E111" s="49" t="s">
        <v>253</v>
      </c>
      <c r="F111" s="56" t="s">
        <v>188</v>
      </c>
      <c r="G111" s="62">
        <f>G112</f>
        <v>14906</v>
      </c>
    </row>
    <row r="112" spans="1:7" ht="15.75">
      <c r="A112" s="236" t="s">
        <v>189</v>
      </c>
      <c r="B112" s="51"/>
      <c r="C112" s="48" t="s">
        <v>157</v>
      </c>
      <c r="D112" s="48" t="s">
        <v>123</v>
      </c>
      <c r="E112" s="49" t="s">
        <v>253</v>
      </c>
      <c r="F112" s="56" t="s">
        <v>187</v>
      </c>
      <c r="G112" s="62">
        <f>14772.7+133.3</f>
        <v>14906</v>
      </c>
    </row>
    <row r="113" spans="1:7" ht="15.75">
      <c r="A113" s="162" t="s">
        <v>90</v>
      </c>
      <c r="B113" s="51"/>
      <c r="C113" s="48" t="s">
        <v>157</v>
      </c>
      <c r="D113" s="48" t="s">
        <v>123</v>
      </c>
      <c r="E113" s="49" t="s">
        <v>253</v>
      </c>
      <c r="F113" s="56" t="s">
        <v>87</v>
      </c>
      <c r="G113" s="62">
        <f>G114</f>
        <v>253</v>
      </c>
    </row>
    <row r="114" spans="1:7" ht="15.75">
      <c r="A114" s="162" t="s">
        <v>209</v>
      </c>
      <c r="B114" s="51"/>
      <c r="C114" s="48" t="s">
        <v>157</v>
      </c>
      <c r="D114" s="48" t="s">
        <v>123</v>
      </c>
      <c r="E114" s="49" t="s">
        <v>253</v>
      </c>
      <c r="F114" s="56" t="s">
        <v>210</v>
      </c>
      <c r="G114" s="62">
        <f>251+2</f>
        <v>253</v>
      </c>
    </row>
    <row r="115" spans="1:7" ht="16.5" customHeight="1">
      <c r="A115" s="237" t="s">
        <v>92</v>
      </c>
      <c r="B115" s="55"/>
      <c r="C115" s="48" t="s">
        <v>157</v>
      </c>
      <c r="D115" s="48" t="s">
        <v>123</v>
      </c>
      <c r="E115" s="49" t="s">
        <v>53</v>
      </c>
      <c r="F115" s="56"/>
      <c r="G115" s="62">
        <f>SUM(G116,G118)</f>
        <v>2015</v>
      </c>
    </row>
    <row r="116" spans="1:7" ht="15.75">
      <c r="A116" s="236" t="s">
        <v>226</v>
      </c>
      <c r="B116" s="47"/>
      <c r="C116" s="48" t="s">
        <v>157</v>
      </c>
      <c r="D116" s="48" t="s">
        <v>123</v>
      </c>
      <c r="E116" s="49" t="s">
        <v>53</v>
      </c>
      <c r="F116" s="56" t="s">
        <v>188</v>
      </c>
      <c r="G116" s="62">
        <f>G117</f>
        <v>1980</v>
      </c>
    </row>
    <row r="117" spans="1:7" ht="15.75">
      <c r="A117" s="236" t="s">
        <v>189</v>
      </c>
      <c r="B117" s="55"/>
      <c r="C117" s="48" t="s">
        <v>157</v>
      </c>
      <c r="D117" s="48" t="s">
        <v>123</v>
      </c>
      <c r="E117" s="49" t="s">
        <v>53</v>
      </c>
      <c r="F117" s="56" t="s">
        <v>187</v>
      </c>
      <c r="G117" s="62">
        <v>1980</v>
      </c>
    </row>
    <row r="118" spans="1:7" ht="15.75">
      <c r="A118" s="162" t="s">
        <v>90</v>
      </c>
      <c r="B118" s="55"/>
      <c r="C118" s="48" t="s">
        <v>211</v>
      </c>
      <c r="D118" s="48" t="s">
        <v>123</v>
      </c>
      <c r="E118" s="49" t="s">
        <v>53</v>
      </c>
      <c r="F118" s="56" t="s">
        <v>87</v>
      </c>
      <c r="G118" s="62">
        <f>G119</f>
        <v>35</v>
      </c>
    </row>
    <row r="119" spans="1:7" ht="15.75">
      <c r="A119" s="162" t="s">
        <v>209</v>
      </c>
      <c r="B119" s="55"/>
      <c r="C119" s="48" t="s">
        <v>157</v>
      </c>
      <c r="D119" s="48" t="s">
        <v>123</v>
      </c>
      <c r="E119" s="49" t="s">
        <v>53</v>
      </c>
      <c r="F119" s="56" t="s">
        <v>210</v>
      </c>
      <c r="G119" s="62">
        <v>35</v>
      </c>
    </row>
    <row r="120" spans="1:7" ht="15.75">
      <c r="A120" s="233" t="s">
        <v>312</v>
      </c>
      <c r="B120" s="54"/>
      <c r="C120" s="45" t="s">
        <v>157</v>
      </c>
      <c r="D120" s="45" t="s">
        <v>123</v>
      </c>
      <c r="E120" s="167" t="s">
        <v>285</v>
      </c>
      <c r="F120" s="57"/>
      <c r="G120" s="58">
        <f>G121</f>
        <v>1000</v>
      </c>
    </row>
    <row r="121" spans="1:7" ht="15.75">
      <c r="A121" s="237" t="s">
        <v>243</v>
      </c>
      <c r="B121" s="55"/>
      <c r="C121" s="48" t="s">
        <v>157</v>
      </c>
      <c r="D121" s="48" t="s">
        <v>123</v>
      </c>
      <c r="E121" s="76" t="s">
        <v>287</v>
      </c>
      <c r="F121" s="56"/>
      <c r="G121" s="62">
        <f>G122</f>
        <v>1000</v>
      </c>
    </row>
    <row r="122" spans="1:7" ht="15.75">
      <c r="A122" s="243" t="s">
        <v>90</v>
      </c>
      <c r="B122" s="55"/>
      <c r="C122" s="48" t="s">
        <v>157</v>
      </c>
      <c r="D122" s="48" t="s">
        <v>123</v>
      </c>
      <c r="E122" s="76" t="s">
        <v>287</v>
      </c>
      <c r="F122" s="56" t="s">
        <v>87</v>
      </c>
      <c r="G122" s="62">
        <f>G123+G124</f>
        <v>1000</v>
      </c>
    </row>
    <row r="123" spans="1:7" ht="15.75">
      <c r="A123" s="243" t="s">
        <v>288</v>
      </c>
      <c r="B123" s="55"/>
      <c r="C123" s="48" t="s">
        <v>157</v>
      </c>
      <c r="D123" s="48" t="s">
        <v>123</v>
      </c>
      <c r="E123" s="76" t="s">
        <v>287</v>
      </c>
      <c r="F123" s="56" t="s">
        <v>598</v>
      </c>
      <c r="G123" s="62">
        <v>770</v>
      </c>
    </row>
    <row r="124" spans="1:7" ht="15.75">
      <c r="A124" s="243" t="s">
        <v>209</v>
      </c>
      <c r="B124" s="55"/>
      <c r="C124" s="48" t="s">
        <v>157</v>
      </c>
      <c r="D124" s="48" t="s">
        <v>123</v>
      </c>
      <c r="E124" s="76" t="s">
        <v>287</v>
      </c>
      <c r="F124" s="56" t="s">
        <v>210</v>
      </c>
      <c r="G124" s="62">
        <v>230</v>
      </c>
    </row>
    <row r="125" spans="1:17" ht="15.75">
      <c r="A125" s="244" t="s">
        <v>472</v>
      </c>
      <c r="B125" s="54"/>
      <c r="C125" s="45" t="s">
        <v>171</v>
      </c>
      <c r="D125" s="45"/>
      <c r="E125" s="52"/>
      <c r="F125" s="57"/>
      <c r="G125" s="58">
        <f>G126</f>
        <v>664.051</v>
      </c>
      <c r="Q125" s="34"/>
    </row>
    <row r="126" spans="1:17" ht="15.75">
      <c r="A126" s="244" t="s">
        <v>139</v>
      </c>
      <c r="B126" s="55"/>
      <c r="C126" s="45" t="s">
        <v>171</v>
      </c>
      <c r="D126" s="45" t="s">
        <v>158</v>
      </c>
      <c r="E126" s="49"/>
      <c r="F126" s="56"/>
      <c r="G126" s="62">
        <f>G127</f>
        <v>664.051</v>
      </c>
      <c r="Q126" s="34"/>
    </row>
    <row r="127" spans="1:17" ht="31.5">
      <c r="A127" s="244" t="s">
        <v>473</v>
      </c>
      <c r="B127" s="55"/>
      <c r="C127" s="45" t="s">
        <v>171</v>
      </c>
      <c r="D127" s="45" t="s">
        <v>158</v>
      </c>
      <c r="E127" s="52" t="s">
        <v>41</v>
      </c>
      <c r="F127" s="57"/>
      <c r="G127" s="58">
        <f>G128</f>
        <v>664.051</v>
      </c>
      <c r="Q127" s="34"/>
    </row>
    <row r="128" spans="1:17" ht="15.75">
      <c r="A128" s="162" t="s">
        <v>100</v>
      </c>
      <c r="B128" s="55"/>
      <c r="C128" s="48" t="s">
        <v>171</v>
      </c>
      <c r="D128" s="48" t="s">
        <v>158</v>
      </c>
      <c r="E128" s="49" t="s">
        <v>471</v>
      </c>
      <c r="F128" s="56"/>
      <c r="G128" s="62">
        <f>G129+G131</f>
        <v>664.051</v>
      </c>
      <c r="Q128" s="34"/>
    </row>
    <row r="129" spans="1:17" ht="47.25">
      <c r="A129" s="236" t="s">
        <v>116</v>
      </c>
      <c r="B129" s="55"/>
      <c r="C129" s="48" t="s">
        <v>171</v>
      </c>
      <c r="D129" s="48" t="s">
        <v>158</v>
      </c>
      <c r="E129" s="49" t="s">
        <v>471</v>
      </c>
      <c r="F129" s="56" t="s">
        <v>198</v>
      </c>
      <c r="G129" s="62">
        <f>G130</f>
        <v>613.546</v>
      </c>
      <c r="Q129" s="34"/>
    </row>
    <row r="130" spans="1:17" ht="15.75">
      <c r="A130" s="236" t="s">
        <v>193</v>
      </c>
      <c r="B130" s="55"/>
      <c r="C130" s="48" t="s">
        <v>171</v>
      </c>
      <c r="D130" s="48" t="s">
        <v>158</v>
      </c>
      <c r="E130" s="49" t="s">
        <v>471</v>
      </c>
      <c r="F130" s="56" t="s">
        <v>194</v>
      </c>
      <c r="G130" s="62">
        <v>613.546</v>
      </c>
      <c r="Q130" s="34"/>
    </row>
    <row r="131" spans="1:17" ht="15.75">
      <c r="A131" s="236" t="s">
        <v>226</v>
      </c>
      <c r="B131" s="55"/>
      <c r="C131" s="48" t="s">
        <v>171</v>
      </c>
      <c r="D131" s="48" t="s">
        <v>158</v>
      </c>
      <c r="E131" s="49" t="s">
        <v>471</v>
      </c>
      <c r="F131" s="56" t="s">
        <v>188</v>
      </c>
      <c r="G131" s="62">
        <f>G132</f>
        <v>50.505</v>
      </c>
      <c r="Q131" s="34"/>
    </row>
    <row r="132" spans="1:17" ht="15.75">
      <c r="A132" s="236" t="s">
        <v>189</v>
      </c>
      <c r="B132" s="55"/>
      <c r="C132" s="48" t="s">
        <v>171</v>
      </c>
      <c r="D132" s="48" t="s">
        <v>158</v>
      </c>
      <c r="E132" s="49" t="s">
        <v>471</v>
      </c>
      <c r="F132" s="56" t="s">
        <v>187</v>
      </c>
      <c r="G132" s="62">
        <v>50.505</v>
      </c>
      <c r="Q132" s="34"/>
    </row>
    <row r="133" spans="1:17" ht="15.75">
      <c r="A133" s="287" t="s">
        <v>128</v>
      </c>
      <c r="B133" s="51"/>
      <c r="C133" s="45" t="s">
        <v>158</v>
      </c>
      <c r="D133" s="48"/>
      <c r="E133" s="49" t="s">
        <v>175</v>
      </c>
      <c r="F133" s="48"/>
      <c r="G133" s="58">
        <f>G134+G151</f>
        <v>5866.1</v>
      </c>
      <c r="Q133" s="34"/>
    </row>
    <row r="134" spans="1:17" ht="15" customHeight="1">
      <c r="A134" s="287" t="s">
        <v>384</v>
      </c>
      <c r="B134" s="55"/>
      <c r="C134" s="45" t="s">
        <v>158</v>
      </c>
      <c r="D134" s="45" t="s">
        <v>168</v>
      </c>
      <c r="E134" s="52" t="s">
        <v>175</v>
      </c>
      <c r="F134" s="57" t="s">
        <v>175</v>
      </c>
      <c r="G134" s="58">
        <f>G135</f>
        <v>4103.1</v>
      </c>
      <c r="Q134" s="34"/>
    </row>
    <row r="135" spans="1:26" s="16" customFormat="1" ht="15" customHeight="1">
      <c r="A135" s="151" t="s">
        <v>488</v>
      </c>
      <c r="B135" s="55"/>
      <c r="C135" s="45" t="s">
        <v>158</v>
      </c>
      <c r="D135" s="45" t="s">
        <v>168</v>
      </c>
      <c r="E135" s="52" t="s">
        <v>54</v>
      </c>
      <c r="F135" s="57"/>
      <c r="G135" s="58">
        <f>G136+G147+G143</f>
        <v>4103.1</v>
      </c>
      <c r="H135" s="292"/>
      <c r="I135" s="292"/>
      <c r="J135" s="292"/>
      <c r="K135" s="292"/>
      <c r="L135" s="292"/>
      <c r="M135" s="292"/>
      <c r="N135" s="292"/>
      <c r="O135" s="292"/>
      <c r="P135" s="292"/>
      <c r="Q135" s="221"/>
      <c r="R135" s="292"/>
      <c r="S135" s="292"/>
      <c r="T135" s="292"/>
      <c r="U135" s="292"/>
      <c r="V135" s="292"/>
      <c r="W135" s="292"/>
      <c r="X135" s="292"/>
      <c r="Y135" s="292"/>
      <c r="Z135" s="292"/>
    </row>
    <row r="136" spans="1:26" s="16" customFormat="1" ht="47.25">
      <c r="A136" s="151" t="s">
        <v>401</v>
      </c>
      <c r="B136" s="54"/>
      <c r="C136" s="45" t="s">
        <v>158</v>
      </c>
      <c r="D136" s="45" t="s">
        <v>168</v>
      </c>
      <c r="E136" s="52" t="s">
        <v>310</v>
      </c>
      <c r="F136" s="57"/>
      <c r="G136" s="58">
        <f>G137+G140</f>
        <v>3733.1</v>
      </c>
      <c r="H136" s="292"/>
      <c r="I136" s="292"/>
      <c r="J136" s="292"/>
      <c r="K136" s="292"/>
      <c r="L136" s="292"/>
      <c r="M136" s="292"/>
      <c r="N136" s="292"/>
      <c r="O136" s="292"/>
      <c r="P136" s="292"/>
      <c r="Q136" s="221"/>
      <c r="R136" s="292"/>
      <c r="S136" s="292"/>
      <c r="T136" s="292"/>
      <c r="U136" s="292"/>
      <c r="V136" s="292"/>
      <c r="W136" s="292"/>
      <c r="X136" s="292"/>
      <c r="Y136" s="292"/>
      <c r="Z136" s="292"/>
    </row>
    <row r="137" spans="1:7" ht="15.75">
      <c r="A137" s="234" t="s">
        <v>106</v>
      </c>
      <c r="B137" s="55"/>
      <c r="C137" s="48" t="s">
        <v>158</v>
      </c>
      <c r="D137" s="48" t="s">
        <v>168</v>
      </c>
      <c r="E137" s="49" t="s">
        <v>400</v>
      </c>
      <c r="F137" s="56"/>
      <c r="G137" s="62">
        <f>G138</f>
        <v>3313.1</v>
      </c>
    </row>
    <row r="138" spans="1:7" ht="47.25">
      <c r="A138" s="243" t="s">
        <v>116</v>
      </c>
      <c r="B138" s="47"/>
      <c r="C138" s="48" t="s">
        <v>158</v>
      </c>
      <c r="D138" s="48" t="s">
        <v>168</v>
      </c>
      <c r="E138" s="49" t="s">
        <v>400</v>
      </c>
      <c r="F138" s="56" t="s">
        <v>198</v>
      </c>
      <c r="G138" s="62">
        <f>G139</f>
        <v>3313.1</v>
      </c>
    </row>
    <row r="139" spans="1:7" ht="15.75">
      <c r="A139" s="245" t="s">
        <v>597</v>
      </c>
      <c r="B139" s="55"/>
      <c r="C139" s="48" t="s">
        <v>158</v>
      </c>
      <c r="D139" s="48" t="s">
        <v>168</v>
      </c>
      <c r="E139" s="49" t="s">
        <v>400</v>
      </c>
      <c r="F139" s="56" t="s">
        <v>254</v>
      </c>
      <c r="G139" s="62">
        <f>3047.1+266</f>
        <v>3313.1</v>
      </c>
    </row>
    <row r="140" spans="1:7" ht="31.5">
      <c r="A140" s="245" t="s">
        <v>645</v>
      </c>
      <c r="B140" s="55"/>
      <c r="C140" s="48" t="s">
        <v>158</v>
      </c>
      <c r="D140" s="48" t="s">
        <v>168</v>
      </c>
      <c r="E140" s="49" t="s">
        <v>611</v>
      </c>
      <c r="F140" s="56"/>
      <c r="G140" s="62">
        <f>G141</f>
        <v>420</v>
      </c>
    </row>
    <row r="141" spans="1:7" ht="15.75">
      <c r="A141" s="245" t="s">
        <v>226</v>
      </c>
      <c r="B141" s="47"/>
      <c r="C141" s="48" t="s">
        <v>158</v>
      </c>
      <c r="D141" s="48" t="s">
        <v>168</v>
      </c>
      <c r="E141" s="49" t="s">
        <v>611</v>
      </c>
      <c r="F141" s="56" t="s">
        <v>188</v>
      </c>
      <c r="G141" s="62">
        <f>G142</f>
        <v>420</v>
      </c>
    </row>
    <row r="142" spans="1:7" ht="15.75">
      <c r="A142" s="245" t="s">
        <v>189</v>
      </c>
      <c r="B142" s="55"/>
      <c r="C142" s="48" t="s">
        <v>158</v>
      </c>
      <c r="D142" s="48" t="s">
        <v>168</v>
      </c>
      <c r="E142" s="49" t="s">
        <v>611</v>
      </c>
      <c r="F142" s="56" t="s">
        <v>187</v>
      </c>
      <c r="G142" s="62">
        <f>20+400</f>
        <v>420</v>
      </c>
    </row>
    <row r="143" spans="1:7" ht="15.75">
      <c r="A143" s="246" t="s">
        <v>565</v>
      </c>
      <c r="B143" s="54"/>
      <c r="C143" s="45" t="s">
        <v>158</v>
      </c>
      <c r="D143" s="45" t="s">
        <v>168</v>
      </c>
      <c r="E143" s="52" t="s">
        <v>610</v>
      </c>
      <c r="F143" s="57"/>
      <c r="G143" s="58">
        <f>G144</f>
        <v>70</v>
      </c>
    </row>
    <row r="144" spans="1:7" ht="31.5">
      <c r="A144" s="247" t="s">
        <v>642</v>
      </c>
      <c r="B144" s="55"/>
      <c r="C144" s="48" t="s">
        <v>158</v>
      </c>
      <c r="D144" s="48" t="s">
        <v>168</v>
      </c>
      <c r="E144" s="76" t="s">
        <v>567</v>
      </c>
      <c r="F144" s="56"/>
      <c r="G144" s="62">
        <f>G145</f>
        <v>70</v>
      </c>
    </row>
    <row r="145" spans="1:7" ht="15.75">
      <c r="A145" s="243" t="s">
        <v>226</v>
      </c>
      <c r="B145" s="55"/>
      <c r="C145" s="48" t="s">
        <v>158</v>
      </c>
      <c r="D145" s="48" t="s">
        <v>168</v>
      </c>
      <c r="E145" s="76" t="s">
        <v>567</v>
      </c>
      <c r="F145" s="56" t="s">
        <v>188</v>
      </c>
      <c r="G145" s="62">
        <f>G146</f>
        <v>70</v>
      </c>
    </row>
    <row r="146" spans="1:7" ht="15.75">
      <c r="A146" s="243" t="s">
        <v>189</v>
      </c>
      <c r="B146" s="55"/>
      <c r="C146" s="48" t="s">
        <v>158</v>
      </c>
      <c r="D146" s="48" t="s">
        <v>168</v>
      </c>
      <c r="E146" s="76" t="s">
        <v>567</v>
      </c>
      <c r="F146" s="56" t="s">
        <v>187</v>
      </c>
      <c r="G146" s="62">
        <v>70</v>
      </c>
    </row>
    <row r="147" spans="1:7" ht="15.75">
      <c r="A147" s="248" t="s">
        <v>55</v>
      </c>
      <c r="B147" s="54"/>
      <c r="C147" s="45" t="s">
        <v>158</v>
      </c>
      <c r="D147" s="45" t="s">
        <v>168</v>
      </c>
      <c r="E147" s="52" t="s">
        <v>56</v>
      </c>
      <c r="F147" s="57"/>
      <c r="G147" s="58">
        <f>G148</f>
        <v>300</v>
      </c>
    </row>
    <row r="148" spans="1:7" ht="15.75">
      <c r="A148" s="249" t="s">
        <v>58</v>
      </c>
      <c r="B148" s="55"/>
      <c r="C148" s="48" t="s">
        <v>158</v>
      </c>
      <c r="D148" s="48" t="s">
        <v>168</v>
      </c>
      <c r="E148" s="49" t="s">
        <v>57</v>
      </c>
      <c r="F148" s="56"/>
      <c r="G148" s="62">
        <f>SUM(G149)</f>
        <v>300</v>
      </c>
    </row>
    <row r="149" spans="1:7" ht="15.75">
      <c r="A149" s="245" t="s">
        <v>226</v>
      </c>
      <c r="B149" s="47"/>
      <c r="C149" s="48" t="s">
        <v>158</v>
      </c>
      <c r="D149" s="48" t="s">
        <v>168</v>
      </c>
      <c r="E149" s="49" t="s">
        <v>57</v>
      </c>
      <c r="F149" s="56" t="s">
        <v>188</v>
      </c>
      <c r="G149" s="62">
        <f>G150</f>
        <v>300</v>
      </c>
    </row>
    <row r="150" spans="1:7" ht="15.75">
      <c r="A150" s="245" t="s">
        <v>189</v>
      </c>
      <c r="B150" s="55"/>
      <c r="C150" s="48" t="s">
        <v>158</v>
      </c>
      <c r="D150" s="48" t="s">
        <v>168</v>
      </c>
      <c r="E150" s="49" t="s">
        <v>57</v>
      </c>
      <c r="F150" s="56" t="s">
        <v>187</v>
      </c>
      <c r="G150" s="62">
        <v>300</v>
      </c>
    </row>
    <row r="151" spans="1:7" ht="33" customHeight="1">
      <c r="A151" s="250" t="s">
        <v>568</v>
      </c>
      <c r="B151" s="55"/>
      <c r="C151" s="45" t="s">
        <v>158</v>
      </c>
      <c r="D151" s="45" t="s">
        <v>127</v>
      </c>
      <c r="E151" s="52"/>
      <c r="F151" s="56"/>
      <c r="G151" s="58">
        <f>G152</f>
        <v>1763</v>
      </c>
    </row>
    <row r="152" spans="1:7" ht="15.75">
      <c r="A152" s="151" t="s">
        <v>488</v>
      </c>
      <c r="B152" s="55"/>
      <c r="C152" s="45" t="s">
        <v>158</v>
      </c>
      <c r="D152" s="45" t="s">
        <v>127</v>
      </c>
      <c r="E152" s="52" t="s">
        <v>54</v>
      </c>
      <c r="F152" s="56"/>
      <c r="G152" s="58">
        <f>G153</f>
        <v>1763</v>
      </c>
    </row>
    <row r="153" spans="1:7" ht="15.75">
      <c r="A153" s="246" t="s">
        <v>569</v>
      </c>
      <c r="B153" s="55"/>
      <c r="C153" s="48" t="s">
        <v>158</v>
      </c>
      <c r="D153" s="48" t="s">
        <v>127</v>
      </c>
      <c r="E153" s="49" t="s">
        <v>573</v>
      </c>
      <c r="F153" s="56"/>
      <c r="G153" s="62">
        <f>G154+G159+G162</f>
        <v>1763</v>
      </c>
    </row>
    <row r="154" spans="1:7" ht="15.75">
      <c r="A154" s="247" t="s">
        <v>570</v>
      </c>
      <c r="B154" s="55"/>
      <c r="C154" s="48" t="s">
        <v>158</v>
      </c>
      <c r="D154" s="48" t="s">
        <v>127</v>
      </c>
      <c r="E154" s="76" t="s">
        <v>574</v>
      </c>
      <c r="F154" s="56"/>
      <c r="G154" s="62">
        <f>G155+G157</f>
        <v>1123</v>
      </c>
    </row>
    <row r="155" spans="1:7" ht="47.25">
      <c r="A155" s="243" t="s">
        <v>116</v>
      </c>
      <c r="B155" s="55"/>
      <c r="C155" s="48" t="s">
        <v>158</v>
      </c>
      <c r="D155" s="48" t="s">
        <v>127</v>
      </c>
      <c r="E155" s="76" t="s">
        <v>574</v>
      </c>
      <c r="F155" s="91" t="s">
        <v>198</v>
      </c>
      <c r="G155" s="62">
        <f>G156</f>
        <v>40</v>
      </c>
    </row>
    <row r="156" spans="1:7" ht="15.75">
      <c r="A156" s="243" t="s">
        <v>193</v>
      </c>
      <c r="B156" s="55"/>
      <c r="C156" s="48" t="s">
        <v>158</v>
      </c>
      <c r="D156" s="48" t="s">
        <v>127</v>
      </c>
      <c r="E156" s="76" t="s">
        <v>574</v>
      </c>
      <c r="F156" s="91" t="s">
        <v>194</v>
      </c>
      <c r="G156" s="62">
        <v>40</v>
      </c>
    </row>
    <row r="157" spans="1:7" ht="15.75">
      <c r="A157" s="243" t="s">
        <v>226</v>
      </c>
      <c r="B157" s="55"/>
      <c r="C157" s="48" t="s">
        <v>158</v>
      </c>
      <c r="D157" s="48" t="s">
        <v>127</v>
      </c>
      <c r="E157" s="76" t="s">
        <v>574</v>
      </c>
      <c r="F157" s="91" t="s">
        <v>188</v>
      </c>
      <c r="G157" s="62">
        <f>G158</f>
        <v>1083</v>
      </c>
    </row>
    <row r="158" spans="1:7" ht="15.75">
      <c r="A158" s="243" t="s">
        <v>189</v>
      </c>
      <c r="B158" s="55"/>
      <c r="C158" s="48" t="s">
        <v>158</v>
      </c>
      <c r="D158" s="48" t="s">
        <v>127</v>
      </c>
      <c r="E158" s="76" t="s">
        <v>574</v>
      </c>
      <c r="F158" s="91" t="s">
        <v>187</v>
      </c>
      <c r="G158" s="62">
        <v>1083</v>
      </c>
    </row>
    <row r="159" spans="1:7" ht="15.75">
      <c r="A159" s="247" t="s">
        <v>571</v>
      </c>
      <c r="B159" s="55"/>
      <c r="C159" s="48" t="s">
        <v>158</v>
      </c>
      <c r="D159" s="48" t="s">
        <v>127</v>
      </c>
      <c r="E159" s="76" t="s">
        <v>575</v>
      </c>
      <c r="F159" s="91"/>
      <c r="G159" s="62">
        <f>G160</f>
        <v>600</v>
      </c>
    </row>
    <row r="160" spans="1:7" ht="15.75">
      <c r="A160" s="243" t="s">
        <v>226</v>
      </c>
      <c r="B160" s="55"/>
      <c r="C160" s="48" t="s">
        <v>158</v>
      </c>
      <c r="D160" s="48" t="s">
        <v>127</v>
      </c>
      <c r="E160" s="76" t="s">
        <v>575</v>
      </c>
      <c r="F160" s="91" t="s">
        <v>188</v>
      </c>
      <c r="G160" s="62">
        <f>G161</f>
        <v>600</v>
      </c>
    </row>
    <row r="161" spans="1:7" ht="15.75">
      <c r="A161" s="243" t="s">
        <v>189</v>
      </c>
      <c r="B161" s="55"/>
      <c r="C161" s="48" t="s">
        <v>158</v>
      </c>
      <c r="D161" s="48" t="s">
        <v>127</v>
      </c>
      <c r="E161" s="76" t="s">
        <v>575</v>
      </c>
      <c r="F161" s="91" t="s">
        <v>187</v>
      </c>
      <c r="G161" s="62">
        <v>600</v>
      </c>
    </row>
    <row r="162" spans="1:7" ht="15.75">
      <c r="A162" s="247" t="s">
        <v>572</v>
      </c>
      <c r="B162" s="55"/>
      <c r="C162" s="48" t="s">
        <v>158</v>
      </c>
      <c r="D162" s="48" t="s">
        <v>127</v>
      </c>
      <c r="E162" s="76" t="s">
        <v>576</v>
      </c>
      <c r="F162" s="91"/>
      <c r="G162" s="62">
        <f>G163</f>
        <v>40</v>
      </c>
    </row>
    <row r="163" spans="1:7" ht="15.75">
      <c r="A163" s="162" t="s">
        <v>89</v>
      </c>
      <c r="B163" s="55"/>
      <c r="C163" s="48" t="s">
        <v>158</v>
      </c>
      <c r="D163" s="48" t="s">
        <v>127</v>
      </c>
      <c r="E163" s="76" t="s">
        <v>576</v>
      </c>
      <c r="F163" s="91" t="s">
        <v>85</v>
      </c>
      <c r="G163" s="62">
        <f>G164</f>
        <v>40</v>
      </c>
    </row>
    <row r="164" spans="1:7" ht="15.75">
      <c r="A164" s="237" t="s">
        <v>84</v>
      </c>
      <c r="B164" s="47"/>
      <c r="C164" s="48" t="s">
        <v>158</v>
      </c>
      <c r="D164" s="48" t="s">
        <v>127</v>
      </c>
      <c r="E164" s="76" t="s">
        <v>576</v>
      </c>
      <c r="F164" s="91" t="s">
        <v>86</v>
      </c>
      <c r="G164" s="62">
        <v>40</v>
      </c>
    </row>
    <row r="165" spans="1:17" ht="15.75">
      <c r="A165" s="251" t="s">
        <v>169</v>
      </c>
      <c r="B165" s="51"/>
      <c r="C165" s="45" t="s">
        <v>170</v>
      </c>
      <c r="D165" s="45"/>
      <c r="E165" s="57"/>
      <c r="F165" s="288"/>
      <c r="G165" s="58">
        <f>G166+G180+G188</f>
        <v>16380.7</v>
      </c>
      <c r="Q165" s="34"/>
    </row>
    <row r="166" spans="1:26" s="306" customFormat="1" ht="15.75">
      <c r="A166" s="233" t="s">
        <v>153</v>
      </c>
      <c r="B166" s="51"/>
      <c r="C166" s="45" t="s">
        <v>170</v>
      </c>
      <c r="D166" s="45" t="s">
        <v>172</v>
      </c>
      <c r="E166" s="49"/>
      <c r="F166" s="56"/>
      <c r="G166" s="58">
        <f>G167</f>
        <v>3220</v>
      </c>
      <c r="H166" s="335"/>
      <c r="I166" s="335"/>
      <c r="J166" s="335"/>
      <c r="K166" s="335"/>
      <c r="L166" s="335"/>
      <c r="M166" s="335"/>
      <c r="N166" s="335"/>
      <c r="O166" s="335"/>
      <c r="P166" s="335"/>
      <c r="Q166" s="336"/>
      <c r="R166" s="335"/>
      <c r="S166" s="335"/>
      <c r="T166" s="335"/>
      <c r="U166" s="335"/>
      <c r="V166" s="335"/>
      <c r="W166" s="335"/>
      <c r="X166" s="335"/>
      <c r="Y166" s="335"/>
      <c r="Z166" s="335"/>
    </row>
    <row r="167" spans="1:7" ht="15.75">
      <c r="A167" s="233" t="s">
        <v>433</v>
      </c>
      <c r="B167" s="51"/>
      <c r="C167" s="45" t="s">
        <v>170</v>
      </c>
      <c r="D167" s="45" t="s">
        <v>172</v>
      </c>
      <c r="E167" s="52" t="s">
        <v>3</v>
      </c>
      <c r="F167" s="56"/>
      <c r="G167" s="58">
        <f>G174+G171+G168+G177</f>
        <v>3220</v>
      </c>
    </row>
    <row r="168" spans="1:7" ht="15.75">
      <c r="A168" s="234" t="s">
        <v>243</v>
      </c>
      <c r="B168" s="47"/>
      <c r="C168" s="48" t="s">
        <v>170</v>
      </c>
      <c r="D168" s="48" t="s">
        <v>172</v>
      </c>
      <c r="E168" s="49" t="s">
        <v>351</v>
      </c>
      <c r="F168" s="56"/>
      <c r="G168" s="62">
        <f>G169</f>
        <v>5</v>
      </c>
    </row>
    <row r="169" spans="1:26" s="306" customFormat="1" ht="15.75">
      <c r="A169" s="236" t="s">
        <v>226</v>
      </c>
      <c r="B169" s="47"/>
      <c r="C169" s="48" t="s">
        <v>170</v>
      </c>
      <c r="D169" s="48" t="s">
        <v>172</v>
      </c>
      <c r="E169" s="49" t="s">
        <v>351</v>
      </c>
      <c r="F169" s="56" t="s">
        <v>188</v>
      </c>
      <c r="G169" s="62">
        <f>G170</f>
        <v>5</v>
      </c>
      <c r="H169" s="335"/>
      <c r="I169" s="335"/>
      <c r="J169" s="335"/>
      <c r="K169" s="335"/>
      <c r="L169" s="335"/>
      <c r="M169" s="335"/>
      <c r="N169" s="335"/>
      <c r="O169" s="335"/>
      <c r="P169" s="335"/>
      <c r="Q169" s="336"/>
      <c r="R169" s="335"/>
      <c r="S169" s="335"/>
      <c r="T169" s="335"/>
      <c r="U169" s="335"/>
      <c r="V169" s="335"/>
      <c r="W169" s="335"/>
      <c r="X169" s="335"/>
      <c r="Y169" s="335"/>
      <c r="Z169" s="335"/>
    </row>
    <row r="170" spans="1:26" s="306" customFormat="1" ht="15.75">
      <c r="A170" s="236" t="s">
        <v>189</v>
      </c>
      <c r="B170" s="47"/>
      <c r="C170" s="48" t="s">
        <v>170</v>
      </c>
      <c r="D170" s="48" t="s">
        <v>172</v>
      </c>
      <c r="E170" s="49" t="s">
        <v>351</v>
      </c>
      <c r="F170" s="56" t="s">
        <v>187</v>
      </c>
      <c r="G170" s="62">
        <v>5</v>
      </c>
      <c r="H170" s="335"/>
      <c r="I170" s="335"/>
      <c r="J170" s="335"/>
      <c r="K170" s="335"/>
      <c r="L170" s="335"/>
      <c r="M170" s="335"/>
      <c r="N170" s="335"/>
      <c r="O170" s="335"/>
      <c r="P170" s="335"/>
      <c r="Q170" s="336"/>
      <c r="R170" s="335"/>
      <c r="S170" s="335"/>
      <c r="T170" s="335"/>
      <c r="U170" s="335"/>
      <c r="V170" s="335"/>
      <c r="W170" s="335"/>
      <c r="X170" s="335"/>
      <c r="Y170" s="335"/>
      <c r="Z170" s="335"/>
    </row>
    <row r="171" spans="1:26" s="306" customFormat="1" ht="15.75">
      <c r="A171" s="237" t="s">
        <v>101</v>
      </c>
      <c r="B171" s="47"/>
      <c r="C171" s="48" t="s">
        <v>170</v>
      </c>
      <c r="D171" s="48" t="s">
        <v>172</v>
      </c>
      <c r="E171" s="49" t="s">
        <v>4</v>
      </c>
      <c r="F171" s="56"/>
      <c r="G171" s="62">
        <f>G172</f>
        <v>3000</v>
      </c>
      <c r="H171" s="335"/>
      <c r="I171" s="335"/>
      <c r="J171" s="335"/>
      <c r="K171" s="335"/>
      <c r="L171" s="335"/>
      <c r="M171" s="335"/>
      <c r="N171" s="335"/>
      <c r="O171" s="335"/>
      <c r="P171" s="335"/>
      <c r="Q171" s="336"/>
      <c r="R171" s="335"/>
      <c r="S171" s="335"/>
      <c r="T171" s="335"/>
      <c r="U171" s="335"/>
      <c r="V171" s="335"/>
      <c r="W171" s="335"/>
      <c r="X171" s="335"/>
      <c r="Y171" s="335"/>
      <c r="Z171" s="335"/>
    </row>
    <row r="172" spans="1:26" s="306" customFormat="1" ht="15.75">
      <c r="A172" s="237" t="s">
        <v>90</v>
      </c>
      <c r="B172" s="47"/>
      <c r="C172" s="48" t="s">
        <v>170</v>
      </c>
      <c r="D172" s="48" t="s">
        <v>172</v>
      </c>
      <c r="E172" s="49" t="s">
        <v>4</v>
      </c>
      <c r="F172" s="56" t="s">
        <v>87</v>
      </c>
      <c r="G172" s="62">
        <f>G173</f>
        <v>3000</v>
      </c>
      <c r="H172" s="335"/>
      <c r="I172" s="335"/>
      <c r="J172" s="335"/>
      <c r="K172" s="335"/>
      <c r="L172" s="335"/>
      <c r="M172" s="335"/>
      <c r="N172" s="335"/>
      <c r="O172" s="335"/>
      <c r="P172" s="335"/>
      <c r="Q172" s="336"/>
      <c r="R172" s="335"/>
      <c r="S172" s="335"/>
      <c r="T172" s="335"/>
      <c r="U172" s="335"/>
      <c r="V172" s="335"/>
      <c r="W172" s="335"/>
      <c r="X172" s="335"/>
      <c r="Y172" s="335"/>
      <c r="Z172" s="335"/>
    </row>
    <row r="173" spans="1:26" s="306" customFormat="1" ht="31.5">
      <c r="A173" s="237" t="s">
        <v>228</v>
      </c>
      <c r="B173" s="47"/>
      <c r="C173" s="48" t="s">
        <v>170</v>
      </c>
      <c r="D173" s="48" t="s">
        <v>172</v>
      </c>
      <c r="E173" s="49" t="s">
        <v>4</v>
      </c>
      <c r="F173" s="56" t="s">
        <v>88</v>
      </c>
      <c r="G173" s="62">
        <f>1000+2000</f>
        <v>3000</v>
      </c>
      <c r="H173" s="335"/>
      <c r="I173" s="335"/>
      <c r="J173" s="335"/>
      <c r="K173" s="335"/>
      <c r="L173" s="335"/>
      <c r="M173" s="335"/>
      <c r="N173" s="335"/>
      <c r="O173" s="335"/>
      <c r="P173" s="335"/>
      <c r="Q173" s="336"/>
      <c r="R173" s="335"/>
      <c r="S173" s="335"/>
      <c r="T173" s="335"/>
      <c r="U173" s="335"/>
      <c r="V173" s="335"/>
      <c r="W173" s="335"/>
      <c r="X173" s="335"/>
      <c r="Y173" s="335"/>
      <c r="Z173" s="335"/>
    </row>
    <row r="174" spans="1:7" ht="15.75">
      <c r="A174" s="234" t="s">
        <v>96</v>
      </c>
      <c r="B174" s="47"/>
      <c r="C174" s="48" t="s">
        <v>170</v>
      </c>
      <c r="D174" s="48" t="s">
        <v>172</v>
      </c>
      <c r="E174" s="49" t="s">
        <v>5</v>
      </c>
      <c r="F174" s="56"/>
      <c r="G174" s="62">
        <f>G175</f>
        <v>115</v>
      </c>
    </row>
    <row r="175" spans="1:17" ht="15.75">
      <c r="A175" s="236" t="s">
        <v>226</v>
      </c>
      <c r="B175" s="47"/>
      <c r="C175" s="48" t="s">
        <v>170</v>
      </c>
      <c r="D175" s="48" t="s">
        <v>172</v>
      </c>
      <c r="E175" s="49" t="s">
        <v>5</v>
      </c>
      <c r="F175" s="56" t="s">
        <v>188</v>
      </c>
      <c r="G175" s="62">
        <f>G176</f>
        <v>115</v>
      </c>
      <c r="Q175" s="333"/>
    </row>
    <row r="176" spans="1:7" ht="15.75">
      <c r="A176" s="236" t="s">
        <v>189</v>
      </c>
      <c r="B176" s="47"/>
      <c r="C176" s="48" t="s">
        <v>170</v>
      </c>
      <c r="D176" s="48" t="s">
        <v>172</v>
      </c>
      <c r="E176" s="49" t="s">
        <v>5</v>
      </c>
      <c r="F176" s="56" t="s">
        <v>187</v>
      </c>
      <c r="G176" s="62">
        <v>115</v>
      </c>
    </row>
    <row r="177" spans="1:7" ht="32.25" customHeight="1">
      <c r="A177" s="234" t="s">
        <v>349</v>
      </c>
      <c r="B177" s="47"/>
      <c r="C177" s="48" t="s">
        <v>170</v>
      </c>
      <c r="D177" s="48" t="s">
        <v>172</v>
      </c>
      <c r="E177" s="49" t="s">
        <v>350</v>
      </c>
      <c r="F177" s="56"/>
      <c r="G177" s="62">
        <f>G178</f>
        <v>100</v>
      </c>
    </row>
    <row r="178" spans="1:9" ht="15.75">
      <c r="A178" s="236" t="s">
        <v>226</v>
      </c>
      <c r="B178" s="47"/>
      <c r="C178" s="48" t="s">
        <v>170</v>
      </c>
      <c r="D178" s="48" t="s">
        <v>172</v>
      </c>
      <c r="E178" s="49" t="s">
        <v>350</v>
      </c>
      <c r="F178" s="56" t="s">
        <v>188</v>
      </c>
      <c r="G178" s="62">
        <f>G179</f>
        <v>100</v>
      </c>
      <c r="H178" s="337"/>
      <c r="I178" s="338"/>
    </row>
    <row r="179" spans="1:7" ht="15.75">
      <c r="A179" s="236" t="s">
        <v>189</v>
      </c>
      <c r="B179" s="47"/>
      <c r="C179" s="48" t="s">
        <v>170</v>
      </c>
      <c r="D179" s="48" t="s">
        <v>172</v>
      </c>
      <c r="E179" s="49" t="s">
        <v>350</v>
      </c>
      <c r="F179" s="56" t="s">
        <v>187</v>
      </c>
      <c r="G179" s="62">
        <v>100</v>
      </c>
    </row>
    <row r="180" spans="1:7" ht="15.75" customHeight="1">
      <c r="A180" s="233" t="s">
        <v>173</v>
      </c>
      <c r="B180" s="51"/>
      <c r="C180" s="45" t="s">
        <v>170</v>
      </c>
      <c r="D180" s="45" t="s">
        <v>160</v>
      </c>
      <c r="E180" s="52"/>
      <c r="F180" s="57"/>
      <c r="G180" s="58">
        <f>G181</f>
        <v>12500.7</v>
      </c>
    </row>
    <row r="181" spans="1:7" ht="15.75">
      <c r="A181" s="233" t="s">
        <v>434</v>
      </c>
      <c r="B181" s="51"/>
      <c r="C181" s="45" t="s">
        <v>170</v>
      </c>
      <c r="D181" s="45" t="s">
        <v>160</v>
      </c>
      <c r="E181" s="52" t="s">
        <v>18</v>
      </c>
      <c r="F181" s="57"/>
      <c r="G181" s="58">
        <f>G182+G185</f>
        <v>12500.7</v>
      </c>
    </row>
    <row r="182" spans="1:7" ht="15.75">
      <c r="A182" s="237" t="s">
        <v>243</v>
      </c>
      <c r="B182" s="47"/>
      <c r="C182" s="48" t="s">
        <v>170</v>
      </c>
      <c r="D182" s="48" t="s">
        <v>160</v>
      </c>
      <c r="E182" s="56" t="s">
        <v>633</v>
      </c>
      <c r="F182" s="56"/>
      <c r="G182" s="62">
        <f>G183</f>
        <v>150</v>
      </c>
    </row>
    <row r="183" spans="1:7" ht="15.75">
      <c r="A183" s="236" t="s">
        <v>226</v>
      </c>
      <c r="B183" s="47"/>
      <c r="C183" s="48" t="s">
        <v>170</v>
      </c>
      <c r="D183" s="48" t="s">
        <v>160</v>
      </c>
      <c r="E183" s="56" t="s">
        <v>633</v>
      </c>
      <c r="F183" s="56" t="s">
        <v>188</v>
      </c>
      <c r="G183" s="62">
        <f>G184</f>
        <v>150</v>
      </c>
    </row>
    <row r="184" spans="1:7" ht="20.25" customHeight="1">
      <c r="A184" s="236" t="s">
        <v>189</v>
      </c>
      <c r="B184" s="47"/>
      <c r="C184" s="48" t="s">
        <v>170</v>
      </c>
      <c r="D184" s="48" t="s">
        <v>160</v>
      </c>
      <c r="E184" s="56" t="s">
        <v>633</v>
      </c>
      <c r="F184" s="56" t="s">
        <v>187</v>
      </c>
      <c r="G184" s="62">
        <v>150</v>
      </c>
    </row>
    <row r="185" spans="1:7" ht="16.5" customHeight="1">
      <c r="A185" s="237" t="s">
        <v>436</v>
      </c>
      <c r="B185" s="47"/>
      <c r="C185" s="48" t="s">
        <v>170</v>
      </c>
      <c r="D185" s="48" t="s">
        <v>160</v>
      </c>
      <c r="E185" s="49" t="s">
        <v>435</v>
      </c>
      <c r="F185" s="56"/>
      <c r="G185" s="62">
        <f>G186</f>
        <v>12350.7</v>
      </c>
    </row>
    <row r="186" spans="1:7" ht="15.75">
      <c r="A186" s="236" t="s">
        <v>226</v>
      </c>
      <c r="B186" s="47"/>
      <c r="C186" s="48" t="s">
        <v>170</v>
      </c>
      <c r="D186" s="48" t="s">
        <v>160</v>
      </c>
      <c r="E186" s="49" t="s">
        <v>435</v>
      </c>
      <c r="F186" s="56" t="s">
        <v>188</v>
      </c>
      <c r="G186" s="62">
        <f>G187</f>
        <v>12350.7</v>
      </c>
    </row>
    <row r="187" spans="1:7" ht="20.25" customHeight="1">
      <c r="A187" s="236" t="s">
        <v>189</v>
      </c>
      <c r="B187" s="47"/>
      <c r="C187" s="48" t="s">
        <v>170</v>
      </c>
      <c r="D187" s="48" t="s">
        <v>160</v>
      </c>
      <c r="E187" s="49" t="s">
        <v>435</v>
      </c>
      <c r="F187" s="56" t="s">
        <v>187</v>
      </c>
      <c r="G187" s="62">
        <v>12350.7</v>
      </c>
    </row>
    <row r="188" spans="1:18" ht="14.25" customHeight="1">
      <c r="A188" s="251" t="s">
        <v>136</v>
      </c>
      <c r="B188" s="51"/>
      <c r="C188" s="45" t="s">
        <v>170</v>
      </c>
      <c r="D188" s="45" t="s">
        <v>164</v>
      </c>
      <c r="E188" s="52"/>
      <c r="F188" s="57"/>
      <c r="G188" s="58">
        <f>G189</f>
        <v>660</v>
      </c>
      <c r="R188" s="332">
        <f>G188+G537+G781</f>
        <v>6914.25</v>
      </c>
    </row>
    <row r="189" spans="1:7" ht="31.5">
      <c r="A189" s="238" t="s">
        <v>437</v>
      </c>
      <c r="B189" s="54"/>
      <c r="C189" s="45" t="s">
        <v>170</v>
      </c>
      <c r="D189" s="45" t="s">
        <v>164</v>
      </c>
      <c r="E189" s="52" t="s">
        <v>13</v>
      </c>
      <c r="F189" s="57"/>
      <c r="G189" s="58">
        <f>G190+G197</f>
        <v>660</v>
      </c>
    </row>
    <row r="190" spans="1:7" ht="15.75" customHeight="1">
      <c r="A190" s="237" t="s">
        <v>93</v>
      </c>
      <c r="B190" s="55"/>
      <c r="C190" s="48" t="s">
        <v>170</v>
      </c>
      <c r="D190" s="48" t="s">
        <v>164</v>
      </c>
      <c r="E190" s="49" t="s">
        <v>14</v>
      </c>
      <c r="F190" s="56"/>
      <c r="G190" s="62">
        <f>G195+G191+G193</f>
        <v>510</v>
      </c>
    </row>
    <row r="191" spans="1:7" ht="15.75" customHeight="1">
      <c r="A191" s="236" t="s">
        <v>226</v>
      </c>
      <c r="B191" s="55"/>
      <c r="C191" s="48" t="s">
        <v>170</v>
      </c>
      <c r="D191" s="48" t="s">
        <v>164</v>
      </c>
      <c r="E191" s="49" t="s">
        <v>14</v>
      </c>
      <c r="F191" s="56" t="s">
        <v>188</v>
      </c>
      <c r="G191" s="62">
        <f>G192</f>
        <v>200</v>
      </c>
    </row>
    <row r="192" spans="1:7" ht="15.75">
      <c r="A192" s="236" t="s">
        <v>189</v>
      </c>
      <c r="B192" s="55"/>
      <c r="C192" s="48" t="s">
        <v>170</v>
      </c>
      <c r="D192" s="48" t="s">
        <v>164</v>
      </c>
      <c r="E192" s="49" t="s">
        <v>14</v>
      </c>
      <c r="F192" s="56" t="s">
        <v>187</v>
      </c>
      <c r="G192" s="62">
        <v>200</v>
      </c>
    </row>
    <row r="193" spans="1:7" ht="31.5">
      <c r="A193" s="162" t="s">
        <v>190</v>
      </c>
      <c r="B193" s="55"/>
      <c r="C193" s="48" t="s">
        <v>170</v>
      </c>
      <c r="D193" s="48" t="s">
        <v>164</v>
      </c>
      <c r="E193" s="49" t="s">
        <v>14</v>
      </c>
      <c r="F193" s="56" t="s">
        <v>178</v>
      </c>
      <c r="G193" s="62">
        <f>G194</f>
        <v>10</v>
      </c>
    </row>
    <row r="194" spans="1:7" ht="15.75">
      <c r="A194" s="252" t="s">
        <v>191</v>
      </c>
      <c r="B194" s="55"/>
      <c r="C194" s="48" t="s">
        <v>170</v>
      </c>
      <c r="D194" s="48" t="s">
        <v>164</v>
      </c>
      <c r="E194" s="49" t="s">
        <v>14</v>
      </c>
      <c r="F194" s="56" t="s">
        <v>192</v>
      </c>
      <c r="G194" s="62">
        <v>10</v>
      </c>
    </row>
    <row r="195" spans="1:7" ht="15" customHeight="1">
      <c r="A195" s="237" t="s">
        <v>90</v>
      </c>
      <c r="B195" s="55"/>
      <c r="C195" s="48" t="s">
        <v>170</v>
      </c>
      <c r="D195" s="48" t="s">
        <v>164</v>
      </c>
      <c r="E195" s="49" t="s">
        <v>14</v>
      </c>
      <c r="F195" s="56" t="s">
        <v>87</v>
      </c>
      <c r="G195" s="62">
        <f>G196</f>
        <v>300</v>
      </c>
    </row>
    <row r="196" spans="1:26" s="16" customFormat="1" ht="31.5">
      <c r="A196" s="237" t="s">
        <v>228</v>
      </c>
      <c r="B196" s="55"/>
      <c r="C196" s="48" t="s">
        <v>170</v>
      </c>
      <c r="D196" s="48" t="s">
        <v>164</v>
      </c>
      <c r="E196" s="49" t="s">
        <v>14</v>
      </c>
      <c r="F196" s="56" t="s">
        <v>88</v>
      </c>
      <c r="G196" s="62">
        <v>300</v>
      </c>
      <c r="H196" s="292"/>
      <c r="I196" s="334"/>
      <c r="J196" s="292"/>
      <c r="K196" s="292"/>
      <c r="L196" s="292"/>
      <c r="M196" s="292"/>
      <c r="N196" s="292"/>
      <c r="O196" s="292"/>
      <c r="P196" s="292"/>
      <c r="Q196" s="221"/>
      <c r="R196" s="292"/>
      <c r="S196" s="292"/>
      <c r="T196" s="292"/>
      <c r="U196" s="292"/>
      <c r="V196" s="292"/>
      <c r="W196" s="292"/>
      <c r="X196" s="292"/>
      <c r="Y196" s="292"/>
      <c r="Z196" s="292"/>
    </row>
    <row r="197" spans="1:7" ht="31.5">
      <c r="A197" s="237" t="s">
        <v>501</v>
      </c>
      <c r="B197" s="55"/>
      <c r="C197" s="48" t="s">
        <v>170</v>
      </c>
      <c r="D197" s="48" t="s">
        <v>164</v>
      </c>
      <c r="E197" s="49" t="s">
        <v>500</v>
      </c>
      <c r="F197" s="56"/>
      <c r="G197" s="62">
        <f>G198</f>
        <v>150</v>
      </c>
    </row>
    <row r="198" spans="1:7" ht="15" customHeight="1">
      <c r="A198" s="237" t="s">
        <v>90</v>
      </c>
      <c r="B198" s="55"/>
      <c r="C198" s="48" t="s">
        <v>170</v>
      </c>
      <c r="D198" s="48" t="s">
        <v>164</v>
      </c>
      <c r="E198" s="49" t="s">
        <v>500</v>
      </c>
      <c r="F198" s="56" t="s">
        <v>87</v>
      </c>
      <c r="G198" s="62">
        <f>G199</f>
        <v>150</v>
      </c>
    </row>
    <row r="199" spans="1:26" s="16" customFormat="1" ht="31.5">
      <c r="A199" s="237" t="s">
        <v>228</v>
      </c>
      <c r="B199" s="55"/>
      <c r="C199" s="48" t="s">
        <v>170</v>
      </c>
      <c r="D199" s="48" t="s">
        <v>164</v>
      </c>
      <c r="E199" s="49" t="s">
        <v>500</v>
      </c>
      <c r="F199" s="56" t="s">
        <v>88</v>
      </c>
      <c r="G199" s="62">
        <v>150</v>
      </c>
      <c r="H199" s="292"/>
      <c r="I199" s="334"/>
      <c r="J199" s="292"/>
      <c r="K199" s="292"/>
      <c r="L199" s="292"/>
      <c r="M199" s="292"/>
      <c r="N199" s="292"/>
      <c r="O199" s="292"/>
      <c r="P199" s="292"/>
      <c r="Q199" s="221"/>
      <c r="R199" s="292"/>
      <c r="S199" s="292"/>
      <c r="T199" s="292"/>
      <c r="U199" s="292"/>
      <c r="V199" s="292"/>
      <c r="W199" s="292"/>
      <c r="X199" s="292"/>
      <c r="Y199" s="292"/>
      <c r="Z199" s="292"/>
    </row>
    <row r="200" spans="1:7" ht="15.75">
      <c r="A200" s="233" t="s">
        <v>155</v>
      </c>
      <c r="B200" s="66"/>
      <c r="C200" s="45" t="s">
        <v>127</v>
      </c>
      <c r="D200" s="45"/>
      <c r="E200" s="49"/>
      <c r="F200" s="56"/>
      <c r="G200" s="58">
        <f>G201</f>
        <v>1252.4</v>
      </c>
    </row>
    <row r="201" spans="1:18" ht="15.75">
      <c r="A201" s="244" t="s">
        <v>124</v>
      </c>
      <c r="B201" s="77"/>
      <c r="C201" s="45" t="s">
        <v>127</v>
      </c>
      <c r="D201" s="45" t="s">
        <v>158</v>
      </c>
      <c r="E201" s="52"/>
      <c r="F201" s="57"/>
      <c r="G201" s="58">
        <f>G202</f>
        <v>1252.4</v>
      </c>
      <c r="R201" s="332">
        <f>G201+G885</f>
        <v>3958</v>
      </c>
    </row>
    <row r="202" spans="1:7" ht="15.75">
      <c r="A202" s="233" t="s">
        <v>536</v>
      </c>
      <c r="B202" s="77"/>
      <c r="C202" s="45" t="s">
        <v>127</v>
      </c>
      <c r="D202" s="45" t="s">
        <v>158</v>
      </c>
      <c r="E202" s="52" t="s">
        <v>511</v>
      </c>
      <c r="F202" s="57"/>
      <c r="G202" s="58">
        <f>G204</f>
        <v>1252.4</v>
      </c>
    </row>
    <row r="203" spans="1:7" ht="31.5">
      <c r="A203" s="241" t="s">
        <v>311</v>
      </c>
      <c r="B203" s="77"/>
      <c r="C203" s="45" t="s">
        <v>127</v>
      </c>
      <c r="D203" s="45" t="s">
        <v>158</v>
      </c>
      <c r="E203" s="52" t="s">
        <v>278</v>
      </c>
      <c r="F203" s="57"/>
      <c r="G203" s="58">
        <f>G205</f>
        <v>1252.4</v>
      </c>
    </row>
    <row r="204" spans="1:26" s="16" customFormat="1" ht="15.75">
      <c r="A204" s="237" t="s">
        <v>280</v>
      </c>
      <c r="B204" s="66"/>
      <c r="C204" s="48" t="s">
        <v>127</v>
      </c>
      <c r="D204" s="48" t="s">
        <v>158</v>
      </c>
      <c r="E204" s="49" t="s">
        <v>279</v>
      </c>
      <c r="F204" s="56"/>
      <c r="G204" s="62">
        <f>G206</f>
        <v>1252.4</v>
      </c>
      <c r="H204" s="292"/>
      <c r="I204" s="292"/>
      <c r="J204" s="292"/>
      <c r="K204" s="292"/>
      <c r="L204" s="292"/>
      <c r="M204" s="292"/>
      <c r="N204" s="292"/>
      <c r="O204" s="292"/>
      <c r="P204" s="292"/>
      <c r="Q204" s="221"/>
      <c r="R204" s="292"/>
      <c r="S204" s="292"/>
      <c r="T204" s="292"/>
      <c r="U204" s="292"/>
      <c r="V204" s="292"/>
      <c r="W204" s="292"/>
      <c r="X204" s="292"/>
      <c r="Y204" s="292"/>
      <c r="Z204" s="292"/>
    </row>
    <row r="205" spans="1:7" ht="15.75">
      <c r="A205" s="237" t="s">
        <v>89</v>
      </c>
      <c r="B205" s="66"/>
      <c r="C205" s="48" t="s">
        <v>127</v>
      </c>
      <c r="D205" s="48" t="s">
        <v>158</v>
      </c>
      <c r="E205" s="49" t="s">
        <v>279</v>
      </c>
      <c r="F205" s="56" t="s">
        <v>85</v>
      </c>
      <c r="G205" s="62">
        <f>G206</f>
        <v>1252.4</v>
      </c>
    </row>
    <row r="206" spans="1:7" ht="15.75">
      <c r="A206" s="237" t="s">
        <v>84</v>
      </c>
      <c r="B206" s="66"/>
      <c r="C206" s="48" t="s">
        <v>127</v>
      </c>
      <c r="D206" s="48" t="s">
        <v>158</v>
      </c>
      <c r="E206" s="49" t="s">
        <v>279</v>
      </c>
      <c r="F206" s="56" t="s">
        <v>86</v>
      </c>
      <c r="G206" s="62">
        <v>1252.4</v>
      </c>
    </row>
    <row r="207" spans="1:7" ht="15.75">
      <c r="A207" s="292" t="s">
        <v>111</v>
      </c>
      <c r="B207" s="77"/>
      <c r="C207" s="45" t="s">
        <v>123</v>
      </c>
      <c r="D207" s="45"/>
      <c r="E207" s="52"/>
      <c r="F207" s="57"/>
      <c r="G207" s="58">
        <f aca="true" t="shared" si="0" ref="G207:G212">G208</f>
        <v>195.125</v>
      </c>
    </row>
    <row r="208" spans="1:18" ht="15.75">
      <c r="A208" s="255" t="s">
        <v>385</v>
      </c>
      <c r="B208" s="77"/>
      <c r="C208" s="45" t="s">
        <v>123</v>
      </c>
      <c r="D208" s="45" t="s">
        <v>157</v>
      </c>
      <c r="E208" s="52"/>
      <c r="F208" s="57"/>
      <c r="G208" s="58">
        <f t="shared" si="0"/>
        <v>195.125</v>
      </c>
      <c r="R208" s="332">
        <f>G208+G672+G918</f>
        <v>21605.225</v>
      </c>
    </row>
    <row r="209" spans="1:7" ht="31.5">
      <c r="A209" s="233" t="s">
        <v>489</v>
      </c>
      <c r="B209" s="77"/>
      <c r="C209" s="45" t="s">
        <v>123</v>
      </c>
      <c r="D209" s="45" t="s">
        <v>157</v>
      </c>
      <c r="E209" s="96" t="s">
        <v>10</v>
      </c>
      <c r="F209" s="57"/>
      <c r="G209" s="58">
        <f t="shared" si="0"/>
        <v>195.125</v>
      </c>
    </row>
    <row r="210" spans="1:7" ht="15.75">
      <c r="A210" s="233" t="s">
        <v>516</v>
      </c>
      <c r="B210" s="77"/>
      <c r="C210" s="45" t="s">
        <v>123</v>
      </c>
      <c r="D210" s="45" t="s">
        <v>157</v>
      </c>
      <c r="E210" s="52" t="s">
        <v>60</v>
      </c>
      <c r="F210" s="57"/>
      <c r="G210" s="58">
        <f t="shared" si="0"/>
        <v>195.125</v>
      </c>
    </row>
    <row r="211" spans="1:26" s="16" customFormat="1" ht="15.75">
      <c r="A211" s="237" t="s">
        <v>102</v>
      </c>
      <c r="B211" s="66"/>
      <c r="C211" s="48" t="s">
        <v>123</v>
      </c>
      <c r="D211" s="48" t="s">
        <v>157</v>
      </c>
      <c r="E211" s="49" t="s">
        <v>59</v>
      </c>
      <c r="F211" s="56"/>
      <c r="G211" s="62">
        <f t="shared" si="0"/>
        <v>195.125</v>
      </c>
      <c r="H211" s="292"/>
      <c r="I211" s="292"/>
      <c r="J211" s="292"/>
      <c r="K211" s="292"/>
      <c r="L211" s="292"/>
      <c r="M211" s="292"/>
      <c r="N211" s="292"/>
      <c r="O211" s="292"/>
      <c r="P211" s="292"/>
      <c r="Q211" s="221"/>
      <c r="R211" s="292"/>
      <c r="S211" s="292"/>
      <c r="T211" s="292"/>
      <c r="U211" s="292"/>
      <c r="V211" s="292"/>
      <c r="W211" s="292"/>
      <c r="X211" s="292"/>
      <c r="Y211" s="292"/>
      <c r="Z211" s="292"/>
    </row>
    <row r="212" spans="1:7" ht="15.75">
      <c r="A212" s="237" t="s">
        <v>111</v>
      </c>
      <c r="B212" s="66"/>
      <c r="C212" s="48" t="s">
        <v>123</v>
      </c>
      <c r="D212" s="48" t="s">
        <v>157</v>
      </c>
      <c r="E212" s="49" t="s">
        <v>59</v>
      </c>
      <c r="F212" s="56" t="s">
        <v>113</v>
      </c>
      <c r="G212" s="62">
        <f t="shared" si="0"/>
        <v>195.125</v>
      </c>
    </row>
    <row r="213" spans="1:7" ht="15.75">
      <c r="A213" s="237" t="s">
        <v>112</v>
      </c>
      <c r="B213" s="66"/>
      <c r="C213" s="48" t="s">
        <v>123</v>
      </c>
      <c r="D213" s="48" t="s">
        <v>157</v>
      </c>
      <c r="E213" s="49" t="s">
        <v>59</v>
      </c>
      <c r="F213" s="56" t="s">
        <v>114</v>
      </c>
      <c r="G213" s="62">
        <f>2845.525-2650.4</f>
        <v>195.125</v>
      </c>
    </row>
    <row r="214" spans="1:7" ht="31.5">
      <c r="A214" s="253" t="s">
        <v>519</v>
      </c>
      <c r="B214" s="111" t="s">
        <v>181</v>
      </c>
      <c r="C214" s="200"/>
      <c r="D214" s="200"/>
      <c r="E214" s="201"/>
      <c r="F214" s="202"/>
      <c r="G214" s="313">
        <f>G215+G241+G249</f>
        <v>46042.7</v>
      </c>
    </row>
    <row r="215" spans="1:7" ht="15.75">
      <c r="A215" s="233" t="s">
        <v>131</v>
      </c>
      <c r="B215" s="97"/>
      <c r="C215" s="289" t="s">
        <v>157</v>
      </c>
      <c r="D215" s="289"/>
      <c r="E215" s="290"/>
      <c r="F215" s="291"/>
      <c r="G215" s="58">
        <f>G216+G224+G233</f>
        <v>35265.4</v>
      </c>
    </row>
    <row r="216" spans="1:7" ht="31.5">
      <c r="A216" s="233" t="s">
        <v>154</v>
      </c>
      <c r="B216" s="47"/>
      <c r="C216" s="45" t="s">
        <v>157</v>
      </c>
      <c r="D216" s="45" t="s">
        <v>130</v>
      </c>
      <c r="E216" s="52" t="s">
        <v>175</v>
      </c>
      <c r="F216" s="57"/>
      <c r="G216" s="58">
        <f>G217</f>
        <v>13524.800000000001</v>
      </c>
    </row>
    <row r="217" spans="1:7" ht="31.5">
      <c r="A217" s="233" t="s">
        <v>489</v>
      </c>
      <c r="B217" s="95"/>
      <c r="C217" s="45" t="s">
        <v>157</v>
      </c>
      <c r="D217" s="45" t="s">
        <v>130</v>
      </c>
      <c r="E217" s="96" t="s">
        <v>10</v>
      </c>
      <c r="F217" s="57"/>
      <c r="G217" s="58">
        <f>G218</f>
        <v>13524.800000000001</v>
      </c>
    </row>
    <row r="218" spans="1:7" ht="31.5">
      <c r="A218" s="233" t="s">
        <v>515</v>
      </c>
      <c r="B218" s="95"/>
      <c r="C218" s="45" t="s">
        <v>157</v>
      </c>
      <c r="D218" s="45" t="s">
        <v>130</v>
      </c>
      <c r="E218" s="52" t="s">
        <v>62</v>
      </c>
      <c r="F218" s="57"/>
      <c r="G218" s="58">
        <f>G219</f>
        <v>13524.800000000001</v>
      </c>
    </row>
    <row r="219" spans="1:7" ht="15.75">
      <c r="A219" s="237" t="s">
        <v>115</v>
      </c>
      <c r="B219" s="47"/>
      <c r="C219" s="48" t="s">
        <v>157</v>
      </c>
      <c r="D219" s="48" t="s">
        <v>130</v>
      </c>
      <c r="E219" s="49" t="s">
        <v>63</v>
      </c>
      <c r="F219" s="56"/>
      <c r="G219" s="62">
        <f>G220+G222</f>
        <v>13524.800000000001</v>
      </c>
    </row>
    <row r="220" spans="1:7" ht="47.25">
      <c r="A220" s="236" t="s">
        <v>116</v>
      </c>
      <c r="B220" s="47"/>
      <c r="C220" s="48" t="s">
        <v>157</v>
      </c>
      <c r="D220" s="48" t="s">
        <v>130</v>
      </c>
      <c r="E220" s="49" t="s">
        <v>63</v>
      </c>
      <c r="F220" s="56" t="s">
        <v>198</v>
      </c>
      <c r="G220" s="62">
        <f>G221</f>
        <v>12677.6</v>
      </c>
    </row>
    <row r="221" spans="1:18" ht="15.75">
      <c r="A221" s="236" t="s">
        <v>193</v>
      </c>
      <c r="B221" s="55"/>
      <c r="C221" s="48" t="s">
        <v>157</v>
      </c>
      <c r="D221" s="48" t="s">
        <v>130</v>
      </c>
      <c r="E221" s="49" t="s">
        <v>63</v>
      </c>
      <c r="F221" s="56" t="s">
        <v>194</v>
      </c>
      <c r="G221" s="62">
        <f>12377.6+300</f>
        <v>12677.6</v>
      </c>
      <c r="R221" s="332">
        <f>G226+G233+G237+G242+G245+G251+G260</f>
        <v>15185.3</v>
      </c>
    </row>
    <row r="222" spans="1:7" ht="15.75">
      <c r="A222" s="236" t="s">
        <v>226</v>
      </c>
      <c r="B222" s="55"/>
      <c r="C222" s="48" t="s">
        <v>157</v>
      </c>
      <c r="D222" s="48" t="s">
        <v>130</v>
      </c>
      <c r="E222" s="49" t="s">
        <v>63</v>
      </c>
      <c r="F222" s="56" t="s">
        <v>188</v>
      </c>
      <c r="G222" s="62">
        <f>G223</f>
        <v>847.2</v>
      </c>
    </row>
    <row r="223" spans="1:18" ht="15.75">
      <c r="A223" s="236" t="s">
        <v>189</v>
      </c>
      <c r="B223" s="55"/>
      <c r="C223" s="48" t="s">
        <v>157</v>
      </c>
      <c r="D223" s="48" t="s">
        <v>130</v>
      </c>
      <c r="E223" s="49" t="s">
        <v>63</v>
      </c>
      <c r="F223" s="56" t="s">
        <v>187</v>
      </c>
      <c r="G223" s="62">
        <v>847.2</v>
      </c>
      <c r="R223" s="332">
        <f>G223+G811</f>
        <v>869.2</v>
      </c>
    </row>
    <row r="224" spans="1:18" ht="32.25" customHeight="1">
      <c r="A224" s="233" t="s">
        <v>163</v>
      </c>
      <c r="B224" s="47"/>
      <c r="C224" s="45" t="s">
        <v>157</v>
      </c>
      <c r="D224" s="45" t="s">
        <v>156</v>
      </c>
      <c r="E224" s="52"/>
      <c r="F224" s="57"/>
      <c r="G224" s="58">
        <f>G225+G229</f>
        <v>21085.600000000002</v>
      </c>
      <c r="R224" s="332"/>
    </row>
    <row r="225" spans="1:7" ht="15.75">
      <c r="A225" s="233" t="s">
        <v>320</v>
      </c>
      <c r="B225" s="51"/>
      <c r="C225" s="45" t="s">
        <v>157</v>
      </c>
      <c r="D225" s="45" t="s">
        <v>156</v>
      </c>
      <c r="E225" s="52" t="s">
        <v>64</v>
      </c>
      <c r="F225" s="57"/>
      <c r="G225" s="58">
        <f>G226</f>
        <v>350</v>
      </c>
    </row>
    <row r="226" spans="1:7" ht="15.75">
      <c r="A226" s="237" t="s">
        <v>375</v>
      </c>
      <c r="B226" s="166"/>
      <c r="C226" s="48" t="s">
        <v>157</v>
      </c>
      <c r="D226" s="48" t="s">
        <v>156</v>
      </c>
      <c r="E226" s="49" t="s">
        <v>65</v>
      </c>
      <c r="F226" s="66"/>
      <c r="G226" s="62">
        <f>G227</f>
        <v>350</v>
      </c>
    </row>
    <row r="227" spans="1:7" ht="15.75">
      <c r="A227" s="237" t="s">
        <v>90</v>
      </c>
      <c r="B227" s="166"/>
      <c r="C227" s="48" t="s">
        <v>157</v>
      </c>
      <c r="D227" s="48" t="s">
        <v>156</v>
      </c>
      <c r="E227" s="49" t="s">
        <v>65</v>
      </c>
      <c r="F227" s="66">
        <v>800</v>
      </c>
      <c r="G227" s="62">
        <f>G228</f>
        <v>350</v>
      </c>
    </row>
    <row r="228" spans="1:7" ht="15.75">
      <c r="A228" s="237" t="s">
        <v>91</v>
      </c>
      <c r="B228" s="166"/>
      <c r="C228" s="48" t="s">
        <v>157</v>
      </c>
      <c r="D228" s="48" t="s">
        <v>156</v>
      </c>
      <c r="E228" s="49" t="s">
        <v>65</v>
      </c>
      <c r="F228" s="66">
        <v>870</v>
      </c>
      <c r="G228" s="62">
        <v>350</v>
      </c>
    </row>
    <row r="229" spans="1:7" ht="15.75">
      <c r="A229" s="233" t="s">
        <v>312</v>
      </c>
      <c r="B229" s="51"/>
      <c r="C229" s="45" t="s">
        <v>157</v>
      </c>
      <c r="D229" s="45" t="s">
        <v>156</v>
      </c>
      <c r="E229" s="52" t="s">
        <v>285</v>
      </c>
      <c r="F229" s="66"/>
      <c r="G229" s="58">
        <f>G230</f>
        <v>20735.600000000002</v>
      </c>
    </row>
    <row r="230" spans="1:7" ht="15.75">
      <c r="A230" s="237" t="s">
        <v>634</v>
      </c>
      <c r="B230" s="166"/>
      <c r="C230" s="48" t="s">
        <v>157</v>
      </c>
      <c r="D230" s="48" t="s">
        <v>156</v>
      </c>
      <c r="E230" s="49" t="s">
        <v>608</v>
      </c>
      <c r="F230" s="66"/>
      <c r="G230" s="62">
        <f>G231</f>
        <v>20735.600000000002</v>
      </c>
    </row>
    <row r="231" spans="1:7" ht="15.75">
      <c r="A231" s="237" t="s">
        <v>90</v>
      </c>
      <c r="B231" s="166"/>
      <c r="C231" s="48" t="s">
        <v>157</v>
      </c>
      <c r="D231" s="48" t="s">
        <v>156</v>
      </c>
      <c r="E231" s="49" t="s">
        <v>608</v>
      </c>
      <c r="F231" s="66">
        <v>800</v>
      </c>
      <c r="G231" s="62">
        <f>G232</f>
        <v>20735.600000000002</v>
      </c>
    </row>
    <row r="232" spans="1:7" ht="15.75">
      <c r="A232" s="237" t="s">
        <v>91</v>
      </c>
      <c r="B232" s="166"/>
      <c r="C232" s="48" t="s">
        <v>157</v>
      </c>
      <c r="D232" s="48" t="s">
        <v>156</v>
      </c>
      <c r="E232" s="49" t="s">
        <v>608</v>
      </c>
      <c r="F232" s="66">
        <v>870</v>
      </c>
      <c r="G232" s="62">
        <f>21300.7-565.1</f>
        <v>20735.600000000002</v>
      </c>
    </row>
    <row r="233" spans="1:7" ht="15.75">
      <c r="A233" s="233" t="s">
        <v>142</v>
      </c>
      <c r="B233" s="47"/>
      <c r="C233" s="45" t="s">
        <v>157</v>
      </c>
      <c r="D233" s="45" t="s">
        <v>123</v>
      </c>
      <c r="E233" s="52"/>
      <c r="F233" s="57"/>
      <c r="G233" s="58">
        <f>G234</f>
        <v>655</v>
      </c>
    </row>
    <row r="234" spans="1:7" ht="15.75">
      <c r="A234" s="233" t="s">
        <v>312</v>
      </c>
      <c r="B234" s="51"/>
      <c r="C234" s="45" t="s">
        <v>157</v>
      </c>
      <c r="D234" s="45" t="s">
        <v>123</v>
      </c>
      <c r="E234" s="52" t="s">
        <v>285</v>
      </c>
      <c r="F234" s="57"/>
      <c r="G234" s="58">
        <f>G235+G238</f>
        <v>655</v>
      </c>
    </row>
    <row r="235" spans="1:7" ht="15.75">
      <c r="A235" s="243" t="s">
        <v>243</v>
      </c>
      <c r="B235" s="166"/>
      <c r="C235" s="48" t="s">
        <v>157</v>
      </c>
      <c r="D235" s="48" t="s">
        <v>123</v>
      </c>
      <c r="E235" s="81" t="s">
        <v>287</v>
      </c>
      <c r="F235" s="66"/>
      <c r="G235" s="62">
        <f>G236</f>
        <v>655</v>
      </c>
    </row>
    <row r="236" spans="1:7" ht="15.75">
      <c r="A236" s="243" t="s">
        <v>90</v>
      </c>
      <c r="B236" s="166"/>
      <c r="C236" s="48" t="s">
        <v>157</v>
      </c>
      <c r="D236" s="48" t="s">
        <v>123</v>
      </c>
      <c r="E236" s="81" t="s">
        <v>287</v>
      </c>
      <c r="F236" s="66">
        <v>800</v>
      </c>
      <c r="G236" s="62">
        <f>G237</f>
        <v>655</v>
      </c>
    </row>
    <row r="237" spans="1:7" ht="15.75">
      <c r="A237" s="243" t="s">
        <v>288</v>
      </c>
      <c r="B237" s="166"/>
      <c r="C237" s="48" t="s">
        <v>157</v>
      </c>
      <c r="D237" s="48" t="s">
        <v>123</v>
      </c>
      <c r="E237" s="81" t="s">
        <v>287</v>
      </c>
      <c r="F237" s="66">
        <v>830</v>
      </c>
      <c r="G237" s="62">
        <v>655</v>
      </c>
    </row>
    <row r="238" spans="1:7" ht="31.5">
      <c r="A238" s="254" t="s">
        <v>486</v>
      </c>
      <c r="B238" s="166"/>
      <c r="C238" s="48" t="s">
        <v>157</v>
      </c>
      <c r="D238" s="48" t="s">
        <v>123</v>
      </c>
      <c r="E238" s="56" t="s">
        <v>517</v>
      </c>
      <c r="F238" s="56"/>
      <c r="G238" s="62">
        <f>G239</f>
        <v>0</v>
      </c>
    </row>
    <row r="239" spans="1:7" ht="15.75">
      <c r="A239" s="236" t="s">
        <v>226</v>
      </c>
      <c r="B239" s="166"/>
      <c r="C239" s="48" t="s">
        <v>157</v>
      </c>
      <c r="D239" s="48" t="s">
        <v>123</v>
      </c>
      <c r="E239" s="56" t="s">
        <v>517</v>
      </c>
      <c r="F239" s="56" t="s">
        <v>188</v>
      </c>
      <c r="G239" s="62">
        <f>G240</f>
        <v>0</v>
      </c>
    </row>
    <row r="240" spans="1:7" ht="15.75">
      <c r="A240" s="236" t="s">
        <v>189</v>
      </c>
      <c r="B240" s="166"/>
      <c r="C240" s="48" t="s">
        <v>157</v>
      </c>
      <c r="D240" s="48" t="s">
        <v>123</v>
      </c>
      <c r="E240" s="56" t="s">
        <v>517</v>
      </c>
      <c r="F240" s="56" t="s">
        <v>187</v>
      </c>
      <c r="G240" s="62">
        <v>0</v>
      </c>
    </row>
    <row r="241" spans="1:7" ht="15.75">
      <c r="A241" s="233" t="s">
        <v>155</v>
      </c>
      <c r="B241" s="66"/>
      <c r="C241" s="45" t="s">
        <v>127</v>
      </c>
      <c r="D241" s="45"/>
      <c r="E241" s="49"/>
      <c r="F241" s="56"/>
      <c r="G241" s="58">
        <f>G242</f>
        <v>1467.6000000000001</v>
      </c>
    </row>
    <row r="242" spans="1:7" ht="15.75">
      <c r="A242" s="233" t="s">
        <v>165</v>
      </c>
      <c r="B242" s="66"/>
      <c r="C242" s="45" t="s">
        <v>127</v>
      </c>
      <c r="D242" s="45" t="s">
        <v>157</v>
      </c>
      <c r="E242" s="52"/>
      <c r="F242" s="57"/>
      <c r="G242" s="58">
        <f>G243</f>
        <v>1467.6000000000001</v>
      </c>
    </row>
    <row r="243" spans="1:7" ht="15.75">
      <c r="A243" s="255" t="s">
        <v>23</v>
      </c>
      <c r="B243" s="66"/>
      <c r="C243" s="45" t="s">
        <v>180</v>
      </c>
      <c r="D243" s="45" t="s">
        <v>157</v>
      </c>
      <c r="E243" s="52" t="s">
        <v>24</v>
      </c>
      <c r="F243" s="56"/>
      <c r="G243" s="58">
        <f>G244</f>
        <v>1467.6000000000001</v>
      </c>
    </row>
    <row r="244" spans="1:7" ht="15.75">
      <c r="A244" s="234" t="s">
        <v>215</v>
      </c>
      <c r="B244" s="66"/>
      <c r="C244" s="48" t="s">
        <v>127</v>
      </c>
      <c r="D244" s="48" t="s">
        <v>157</v>
      </c>
      <c r="E244" s="49" t="s">
        <v>214</v>
      </c>
      <c r="F244" s="56"/>
      <c r="G244" s="62">
        <f>G245+G247</f>
        <v>1467.6000000000001</v>
      </c>
    </row>
    <row r="245" spans="1:7" ht="15.75">
      <c r="A245" s="236" t="s">
        <v>226</v>
      </c>
      <c r="B245" s="66"/>
      <c r="C245" s="48" t="s">
        <v>127</v>
      </c>
      <c r="D245" s="48" t="s">
        <v>157</v>
      </c>
      <c r="E245" s="49" t="s">
        <v>214</v>
      </c>
      <c r="F245" s="56" t="s">
        <v>188</v>
      </c>
      <c r="G245" s="62">
        <f>SUM(G246)</f>
        <v>21.700000000000003</v>
      </c>
    </row>
    <row r="246" spans="1:7" ht="15.75">
      <c r="A246" s="256" t="s">
        <v>189</v>
      </c>
      <c r="B246" s="66"/>
      <c r="C246" s="48" t="s">
        <v>127</v>
      </c>
      <c r="D246" s="48" t="s">
        <v>157</v>
      </c>
      <c r="E246" s="49" t="s">
        <v>214</v>
      </c>
      <c r="F246" s="56" t="s">
        <v>187</v>
      </c>
      <c r="G246" s="62">
        <f>14.3+7.4</f>
        <v>21.700000000000003</v>
      </c>
    </row>
    <row r="247" spans="1:7" ht="15.75">
      <c r="A247" s="237" t="s">
        <v>89</v>
      </c>
      <c r="B247" s="66"/>
      <c r="C247" s="48" t="s">
        <v>127</v>
      </c>
      <c r="D247" s="48" t="s">
        <v>157</v>
      </c>
      <c r="E247" s="49" t="s">
        <v>214</v>
      </c>
      <c r="F247" s="56" t="s">
        <v>85</v>
      </c>
      <c r="G247" s="62">
        <f>SUM(G248)</f>
        <v>1445.9</v>
      </c>
    </row>
    <row r="248" spans="1:7" ht="15.75">
      <c r="A248" s="237" t="s">
        <v>424</v>
      </c>
      <c r="B248" s="66"/>
      <c r="C248" s="48" t="s">
        <v>127</v>
      </c>
      <c r="D248" s="48" t="s">
        <v>157</v>
      </c>
      <c r="E248" s="49" t="s">
        <v>214</v>
      </c>
      <c r="F248" s="56" t="s">
        <v>423</v>
      </c>
      <c r="G248" s="62">
        <f>949.7+496.2</f>
        <v>1445.9</v>
      </c>
    </row>
    <row r="249" spans="1:7" ht="15.75">
      <c r="A249" s="292" t="s">
        <v>111</v>
      </c>
      <c r="B249" s="66"/>
      <c r="C249" s="45" t="s">
        <v>123</v>
      </c>
      <c r="D249" s="45"/>
      <c r="E249" s="52"/>
      <c r="F249" s="57"/>
      <c r="G249" s="58">
        <f aca="true" t="shared" si="1" ref="G249:G254">G250</f>
        <v>9309.7</v>
      </c>
    </row>
    <row r="250" spans="1:26" s="16" customFormat="1" ht="15.75">
      <c r="A250" s="255" t="s">
        <v>385</v>
      </c>
      <c r="B250" s="66"/>
      <c r="C250" s="45" t="s">
        <v>123</v>
      </c>
      <c r="D250" s="45" t="s">
        <v>157</v>
      </c>
      <c r="E250" s="52"/>
      <c r="F250" s="57"/>
      <c r="G250" s="58">
        <f t="shared" si="1"/>
        <v>9309.7</v>
      </c>
      <c r="H250" s="292"/>
      <c r="I250" s="292"/>
      <c r="J250" s="292"/>
      <c r="K250" s="292"/>
      <c r="L250" s="292"/>
      <c r="M250" s="292"/>
      <c r="N250" s="292"/>
      <c r="O250" s="292"/>
      <c r="P250" s="292"/>
      <c r="Q250" s="221"/>
      <c r="R250" s="292"/>
      <c r="S250" s="292"/>
      <c r="T250" s="292"/>
      <c r="U250" s="292"/>
      <c r="V250" s="292"/>
      <c r="W250" s="292"/>
      <c r="X250" s="292"/>
      <c r="Y250" s="292"/>
      <c r="Z250" s="292"/>
    </row>
    <row r="251" spans="1:7" ht="31.5">
      <c r="A251" s="233" t="s">
        <v>489</v>
      </c>
      <c r="B251" s="95"/>
      <c r="C251" s="45" t="s">
        <v>123</v>
      </c>
      <c r="D251" s="45" t="s">
        <v>157</v>
      </c>
      <c r="E251" s="96" t="s">
        <v>10</v>
      </c>
      <c r="F251" s="56"/>
      <c r="G251" s="58">
        <f t="shared" si="1"/>
        <v>9309.7</v>
      </c>
    </row>
    <row r="252" spans="1:7" ht="15.75">
      <c r="A252" s="233" t="s">
        <v>516</v>
      </c>
      <c r="B252" s="66"/>
      <c r="C252" s="45" t="s">
        <v>123</v>
      </c>
      <c r="D252" s="45" t="s">
        <v>157</v>
      </c>
      <c r="E252" s="52" t="s">
        <v>60</v>
      </c>
      <c r="F252" s="57"/>
      <c r="G252" s="58">
        <f t="shared" si="1"/>
        <v>9309.7</v>
      </c>
    </row>
    <row r="253" spans="1:7" ht="15.75">
      <c r="A253" s="237" t="s">
        <v>102</v>
      </c>
      <c r="B253" s="66"/>
      <c r="C253" s="48" t="s">
        <v>123</v>
      </c>
      <c r="D253" s="48" t="s">
        <v>157</v>
      </c>
      <c r="E253" s="49" t="s">
        <v>59</v>
      </c>
      <c r="F253" s="56"/>
      <c r="G253" s="62">
        <f t="shared" si="1"/>
        <v>9309.7</v>
      </c>
    </row>
    <row r="254" spans="1:7" ht="15.75">
      <c r="A254" s="237" t="s">
        <v>111</v>
      </c>
      <c r="B254" s="66"/>
      <c r="C254" s="48" t="s">
        <v>123</v>
      </c>
      <c r="D254" s="48" t="s">
        <v>157</v>
      </c>
      <c r="E254" s="49" t="s">
        <v>59</v>
      </c>
      <c r="F254" s="56" t="s">
        <v>113</v>
      </c>
      <c r="G254" s="62">
        <f t="shared" si="1"/>
        <v>9309.7</v>
      </c>
    </row>
    <row r="255" spans="1:7" ht="15" customHeight="1">
      <c r="A255" s="237" t="s">
        <v>112</v>
      </c>
      <c r="B255" s="66"/>
      <c r="C255" s="48" t="s">
        <v>123</v>
      </c>
      <c r="D255" s="48" t="s">
        <v>157</v>
      </c>
      <c r="E255" s="49" t="s">
        <v>59</v>
      </c>
      <c r="F255" s="56" t="s">
        <v>114</v>
      </c>
      <c r="G255" s="62">
        <f>12155.2-2845.5</f>
        <v>9309.7</v>
      </c>
    </row>
    <row r="256" spans="1:7" ht="15" customHeight="1">
      <c r="A256" s="253" t="s">
        <v>520</v>
      </c>
      <c r="B256" s="111" t="s">
        <v>183</v>
      </c>
      <c r="C256" s="168"/>
      <c r="D256" s="168"/>
      <c r="E256" s="169"/>
      <c r="F256" s="168"/>
      <c r="G256" s="313">
        <f>G257</f>
        <v>7195.7</v>
      </c>
    </row>
    <row r="257" spans="1:7" ht="15.75">
      <c r="A257" s="233" t="s">
        <v>131</v>
      </c>
      <c r="B257" s="51"/>
      <c r="C257" s="45" t="s">
        <v>157</v>
      </c>
      <c r="D257" s="48"/>
      <c r="E257" s="49" t="s">
        <v>175</v>
      </c>
      <c r="F257" s="48"/>
      <c r="G257" s="58">
        <f>G258+G270</f>
        <v>7195.7</v>
      </c>
    </row>
    <row r="258" spans="1:7" ht="31.5">
      <c r="A258" s="233" t="s">
        <v>152</v>
      </c>
      <c r="B258" s="66"/>
      <c r="C258" s="45" t="s">
        <v>157</v>
      </c>
      <c r="D258" s="45" t="s">
        <v>158</v>
      </c>
      <c r="E258" s="52" t="s">
        <v>175</v>
      </c>
      <c r="F258" s="67"/>
      <c r="G258" s="68">
        <f>G259</f>
        <v>6475.7</v>
      </c>
    </row>
    <row r="259" spans="1:7" ht="18.75" customHeight="1">
      <c r="A259" s="233" t="s">
        <v>521</v>
      </c>
      <c r="B259" s="66"/>
      <c r="C259" s="45" t="s">
        <v>157</v>
      </c>
      <c r="D259" s="45" t="s">
        <v>158</v>
      </c>
      <c r="E259" s="52" t="s">
        <v>67</v>
      </c>
      <c r="F259" s="67"/>
      <c r="G259" s="68">
        <f>G260+G264</f>
        <v>6475.7</v>
      </c>
    </row>
    <row r="260" spans="1:7" ht="31.5">
      <c r="A260" s="233" t="s">
        <v>635</v>
      </c>
      <c r="B260" s="77"/>
      <c r="C260" s="45" t="s">
        <v>157</v>
      </c>
      <c r="D260" s="45" t="s">
        <v>158</v>
      </c>
      <c r="E260" s="52" t="s">
        <v>68</v>
      </c>
      <c r="F260" s="67"/>
      <c r="G260" s="68">
        <f>G261</f>
        <v>2726.3</v>
      </c>
    </row>
    <row r="261" spans="1:7" ht="15.75">
      <c r="A261" s="237" t="s">
        <v>103</v>
      </c>
      <c r="B261" s="66"/>
      <c r="C261" s="48" t="s">
        <v>157</v>
      </c>
      <c r="D261" s="48" t="s">
        <v>158</v>
      </c>
      <c r="E261" s="49" t="s">
        <v>69</v>
      </c>
      <c r="F261" s="69"/>
      <c r="G261" s="70">
        <f>G262</f>
        <v>2726.3</v>
      </c>
    </row>
    <row r="262" spans="1:7" ht="18" customHeight="1">
      <c r="A262" s="236" t="s">
        <v>116</v>
      </c>
      <c r="B262" s="66"/>
      <c r="C262" s="48" t="s">
        <v>157</v>
      </c>
      <c r="D262" s="48" t="s">
        <v>158</v>
      </c>
      <c r="E262" s="49" t="s">
        <v>69</v>
      </c>
      <c r="F262" s="56" t="s">
        <v>198</v>
      </c>
      <c r="G262" s="70">
        <f>G263</f>
        <v>2726.3</v>
      </c>
    </row>
    <row r="263" spans="1:18" ht="15.75">
      <c r="A263" s="236" t="s">
        <v>193</v>
      </c>
      <c r="B263" s="66"/>
      <c r="C263" s="48" t="s">
        <v>157</v>
      </c>
      <c r="D263" s="48" t="s">
        <v>158</v>
      </c>
      <c r="E263" s="49" t="s">
        <v>69</v>
      </c>
      <c r="F263" s="56" t="s">
        <v>194</v>
      </c>
      <c r="G263" s="62">
        <f>1660+1066.3</f>
        <v>2726.3</v>
      </c>
      <c r="R263" s="332">
        <f>G268+G272</f>
        <v>902.7</v>
      </c>
    </row>
    <row r="264" spans="1:7" ht="15.75">
      <c r="A264" s="238" t="s">
        <v>520</v>
      </c>
      <c r="B264" s="77"/>
      <c r="C264" s="45" t="s">
        <v>157</v>
      </c>
      <c r="D264" s="45" t="s">
        <v>158</v>
      </c>
      <c r="E264" s="52" t="s">
        <v>636</v>
      </c>
      <c r="F264" s="57"/>
      <c r="G264" s="58">
        <f>G265</f>
        <v>3749.3999999999996</v>
      </c>
    </row>
    <row r="265" spans="1:18" ht="15.75">
      <c r="A265" s="237" t="s">
        <v>103</v>
      </c>
      <c r="B265" s="66"/>
      <c r="C265" s="48" t="s">
        <v>157</v>
      </c>
      <c r="D265" s="48" t="s">
        <v>158</v>
      </c>
      <c r="E265" s="49" t="s">
        <v>637</v>
      </c>
      <c r="F265" s="69"/>
      <c r="G265" s="70">
        <f>G266+G268</f>
        <v>3749.3999999999996</v>
      </c>
      <c r="R265" s="332">
        <f>G265+G271</f>
        <v>4469.4</v>
      </c>
    </row>
    <row r="266" spans="1:7" ht="47.25">
      <c r="A266" s="236" t="s">
        <v>116</v>
      </c>
      <c r="B266" s="66"/>
      <c r="C266" s="48" t="s">
        <v>157</v>
      </c>
      <c r="D266" s="48" t="s">
        <v>158</v>
      </c>
      <c r="E266" s="49" t="s">
        <v>637</v>
      </c>
      <c r="F266" s="56" t="s">
        <v>198</v>
      </c>
      <c r="G266" s="70">
        <f>G267</f>
        <v>3566.7</v>
      </c>
    </row>
    <row r="267" spans="1:7" ht="21" customHeight="1">
      <c r="A267" s="236" t="s">
        <v>193</v>
      </c>
      <c r="B267" s="66"/>
      <c r="C267" s="48" t="s">
        <v>157</v>
      </c>
      <c r="D267" s="48" t="s">
        <v>158</v>
      </c>
      <c r="E267" s="49" t="s">
        <v>637</v>
      </c>
      <c r="F267" s="56" t="s">
        <v>194</v>
      </c>
      <c r="G267" s="62">
        <f>1546+2020.7</f>
        <v>3566.7</v>
      </c>
    </row>
    <row r="268" spans="1:26" s="16" customFormat="1" ht="15.75">
      <c r="A268" s="236" t="s">
        <v>226</v>
      </c>
      <c r="B268" s="55"/>
      <c r="C268" s="48" t="s">
        <v>157</v>
      </c>
      <c r="D268" s="48" t="s">
        <v>158</v>
      </c>
      <c r="E268" s="49" t="s">
        <v>637</v>
      </c>
      <c r="F268" s="56" t="s">
        <v>188</v>
      </c>
      <c r="G268" s="62">
        <f>G269</f>
        <v>182.7</v>
      </c>
      <c r="H268" s="292"/>
      <c r="I268" s="292"/>
      <c r="J268" s="292"/>
      <c r="K268" s="292"/>
      <c r="L268" s="292"/>
      <c r="M268" s="292"/>
      <c r="N268" s="292"/>
      <c r="O268" s="292"/>
      <c r="P268" s="292"/>
      <c r="Q268" s="221"/>
      <c r="R268" s="292"/>
      <c r="S268" s="292"/>
      <c r="T268" s="292"/>
      <c r="U268" s="292"/>
      <c r="V268" s="292"/>
      <c r="W268" s="292"/>
      <c r="X268" s="292"/>
      <c r="Y268" s="292"/>
      <c r="Z268" s="292"/>
    </row>
    <row r="269" spans="1:7" ht="15.75">
      <c r="A269" s="256" t="s">
        <v>189</v>
      </c>
      <c r="B269" s="55"/>
      <c r="C269" s="48" t="s">
        <v>157</v>
      </c>
      <c r="D269" s="48" t="s">
        <v>158</v>
      </c>
      <c r="E269" s="49" t="s">
        <v>637</v>
      </c>
      <c r="F269" s="56" t="s">
        <v>187</v>
      </c>
      <c r="G269" s="62">
        <v>182.7</v>
      </c>
    </row>
    <row r="270" spans="1:7" ht="15.75">
      <c r="A270" s="233" t="s">
        <v>142</v>
      </c>
      <c r="B270" s="54"/>
      <c r="C270" s="45" t="s">
        <v>157</v>
      </c>
      <c r="D270" s="45" t="s">
        <v>123</v>
      </c>
      <c r="E270" s="52"/>
      <c r="F270" s="57"/>
      <c r="G270" s="58">
        <f>G271</f>
        <v>720</v>
      </c>
    </row>
    <row r="271" spans="1:7" ht="27" customHeight="1">
      <c r="A271" s="233" t="s">
        <v>521</v>
      </c>
      <c r="B271" s="66"/>
      <c r="C271" s="45" t="s">
        <v>157</v>
      </c>
      <c r="D271" s="45" t="s">
        <v>158</v>
      </c>
      <c r="E271" s="52" t="s">
        <v>67</v>
      </c>
      <c r="F271" s="67"/>
      <c r="G271" s="68">
        <f>G272</f>
        <v>720</v>
      </c>
    </row>
    <row r="272" spans="1:9" ht="31.5">
      <c r="A272" s="237" t="s">
        <v>92</v>
      </c>
      <c r="B272" s="55"/>
      <c r="C272" s="48" t="s">
        <v>157</v>
      </c>
      <c r="D272" s="48" t="s">
        <v>123</v>
      </c>
      <c r="E272" s="49" t="s">
        <v>638</v>
      </c>
      <c r="F272" s="56"/>
      <c r="G272" s="62">
        <f>G273</f>
        <v>720</v>
      </c>
      <c r="H272" s="31"/>
      <c r="I272" s="31"/>
    </row>
    <row r="273" spans="1:9" ht="47.25">
      <c r="A273" s="236" t="s">
        <v>116</v>
      </c>
      <c r="B273" s="55"/>
      <c r="C273" s="48" t="s">
        <v>157</v>
      </c>
      <c r="D273" s="48" t="s">
        <v>123</v>
      </c>
      <c r="E273" s="49" t="s">
        <v>638</v>
      </c>
      <c r="F273" s="56" t="s">
        <v>198</v>
      </c>
      <c r="G273" s="62">
        <f>G274</f>
        <v>720</v>
      </c>
      <c r="H273" s="31"/>
      <c r="I273" s="31"/>
    </row>
    <row r="274" spans="1:7" ht="15.75">
      <c r="A274" s="236" t="s">
        <v>193</v>
      </c>
      <c r="B274" s="55"/>
      <c r="C274" s="48" t="s">
        <v>157</v>
      </c>
      <c r="D274" s="48" t="s">
        <v>123</v>
      </c>
      <c r="E274" s="49" t="s">
        <v>638</v>
      </c>
      <c r="F274" s="56" t="s">
        <v>194</v>
      </c>
      <c r="G274" s="62">
        <v>720</v>
      </c>
    </row>
    <row r="275" spans="1:7" ht="21.75" customHeight="1">
      <c r="A275" s="253" t="s">
        <v>522</v>
      </c>
      <c r="B275" s="111" t="s">
        <v>174</v>
      </c>
      <c r="C275" s="168"/>
      <c r="D275" s="168"/>
      <c r="E275" s="169"/>
      <c r="F275" s="168"/>
      <c r="G275" s="313">
        <f>G276+G490</f>
        <v>836837.395</v>
      </c>
    </row>
    <row r="276" spans="1:7" ht="27" customHeight="1">
      <c r="A276" s="233" t="s">
        <v>166</v>
      </c>
      <c r="B276" s="47"/>
      <c r="C276" s="45" t="s">
        <v>129</v>
      </c>
      <c r="D276" s="48"/>
      <c r="E276" s="49"/>
      <c r="F276" s="56"/>
      <c r="G276" s="68">
        <f>G277+G323+G392+G455+G459</f>
        <v>807131.507</v>
      </c>
    </row>
    <row r="277" spans="1:7" ht="15.75">
      <c r="A277" s="233" t="s">
        <v>151</v>
      </c>
      <c r="B277" s="47"/>
      <c r="C277" s="45" t="s">
        <v>129</v>
      </c>
      <c r="D277" s="45" t="s">
        <v>157</v>
      </c>
      <c r="E277" s="49"/>
      <c r="F277" s="56"/>
      <c r="G277" s="68">
        <f>G278+G319</f>
        <v>260529.21099999998</v>
      </c>
    </row>
    <row r="278" spans="1:7" ht="15.75">
      <c r="A278" s="233" t="s">
        <v>546</v>
      </c>
      <c r="B278" s="51"/>
      <c r="C278" s="45" t="s">
        <v>129</v>
      </c>
      <c r="D278" s="45" t="s">
        <v>157</v>
      </c>
      <c r="E278" s="52" t="s">
        <v>11</v>
      </c>
      <c r="F278" s="57"/>
      <c r="G278" s="68">
        <f>G279</f>
        <v>260329.21099999998</v>
      </c>
    </row>
    <row r="279" spans="1:7" ht="31.5">
      <c r="A279" s="257" t="s">
        <v>542</v>
      </c>
      <c r="B279" s="203"/>
      <c r="C279" s="93" t="s">
        <v>129</v>
      </c>
      <c r="D279" s="93" t="s">
        <v>157</v>
      </c>
      <c r="E279" s="98" t="s">
        <v>12</v>
      </c>
      <c r="F279" s="174"/>
      <c r="G279" s="68">
        <f>G280+G283+G286+G289+G292+G295+G298+G304+G307+G310+G313+G316+G301</f>
        <v>260329.21099999998</v>
      </c>
    </row>
    <row r="280" spans="1:7" ht="15.75">
      <c r="A280" s="258" t="s">
        <v>104</v>
      </c>
      <c r="B280" s="82"/>
      <c r="C280" s="80" t="s">
        <v>129</v>
      </c>
      <c r="D280" s="80" t="s">
        <v>157</v>
      </c>
      <c r="E280" s="81" t="s">
        <v>27</v>
      </c>
      <c r="F280" s="76"/>
      <c r="G280" s="70">
        <f>G281</f>
        <v>105779.055</v>
      </c>
    </row>
    <row r="281" spans="1:7" ht="25.5" customHeight="1">
      <c r="A281" s="259" t="s">
        <v>190</v>
      </c>
      <c r="B281" s="82"/>
      <c r="C281" s="80" t="s">
        <v>129</v>
      </c>
      <c r="D281" s="80" t="s">
        <v>157</v>
      </c>
      <c r="E281" s="81" t="s">
        <v>27</v>
      </c>
      <c r="F281" s="76" t="s">
        <v>178</v>
      </c>
      <c r="G281" s="70">
        <f>G282</f>
        <v>105779.055</v>
      </c>
    </row>
    <row r="282" spans="1:19" ht="31.5" customHeight="1">
      <c r="A282" s="260" t="s">
        <v>191</v>
      </c>
      <c r="B282" s="82"/>
      <c r="C282" s="80" t="s">
        <v>129</v>
      </c>
      <c r="D282" s="80" t="s">
        <v>157</v>
      </c>
      <c r="E282" s="81" t="s">
        <v>27</v>
      </c>
      <c r="F282" s="76" t="s">
        <v>192</v>
      </c>
      <c r="G282" s="70">
        <v>105779.055</v>
      </c>
      <c r="R282" s="332" t="e">
        <f>G287+G290+G293+#REF!+G296+G302+G305+G308+G311+G314+G317+G320+G324+G330+G333+G336+#REF!+#REF!+G339+G345+G348+G351+G354+G357+G360+G363+G366+G369+G372+G375+G378+#REF!+G383+G387+G393+G396+G406+G409+#REF!+G412+G418+G421+G424+G427+G430+#REF!+G434+G439+G443+G449+G454+G461+G464+G468+G471+G474+G481+G485+G488+G491+G494+G403</f>
        <v>#REF!</v>
      </c>
      <c r="S282" s="332" t="e">
        <f>R282-G282</f>
        <v>#REF!</v>
      </c>
    </row>
    <row r="283" spans="1:7" ht="18.75" customHeight="1">
      <c r="A283" s="243" t="s">
        <v>216</v>
      </c>
      <c r="B283" s="82"/>
      <c r="C283" s="80" t="s">
        <v>129</v>
      </c>
      <c r="D283" s="80" t="s">
        <v>157</v>
      </c>
      <c r="E283" s="81" t="s">
        <v>217</v>
      </c>
      <c r="F283" s="76"/>
      <c r="G283" s="70">
        <f>G284</f>
        <v>620</v>
      </c>
    </row>
    <row r="284" spans="1:18" ht="18.75" customHeight="1">
      <c r="A284" s="259" t="s">
        <v>190</v>
      </c>
      <c r="B284" s="82"/>
      <c r="C284" s="80" t="s">
        <v>129</v>
      </c>
      <c r="D284" s="80" t="s">
        <v>157</v>
      </c>
      <c r="E284" s="81" t="s">
        <v>217</v>
      </c>
      <c r="F284" s="76" t="s">
        <v>178</v>
      </c>
      <c r="G284" s="70">
        <f>G285</f>
        <v>620</v>
      </c>
      <c r="R284" s="332">
        <f>G284+G323</f>
        <v>448030.81600000005</v>
      </c>
    </row>
    <row r="285" spans="1:17" ht="15.75">
      <c r="A285" s="260" t="s">
        <v>191</v>
      </c>
      <c r="B285" s="82"/>
      <c r="C285" s="80" t="s">
        <v>129</v>
      </c>
      <c r="D285" s="80" t="s">
        <v>157</v>
      </c>
      <c r="E285" s="81" t="s">
        <v>217</v>
      </c>
      <c r="F285" s="76" t="s">
        <v>192</v>
      </c>
      <c r="G285" s="70">
        <v>620</v>
      </c>
      <c r="Q285" s="333">
        <f>G285+G328+G391+G454+G449+G479</f>
        <v>188388.14</v>
      </c>
    </row>
    <row r="286" spans="1:26" s="306" customFormat="1" ht="15.75">
      <c r="A286" s="261" t="s">
        <v>7</v>
      </c>
      <c r="B286" s="82"/>
      <c r="C286" s="80" t="s">
        <v>129</v>
      </c>
      <c r="D286" s="80" t="s">
        <v>157</v>
      </c>
      <c r="E286" s="76" t="s">
        <v>584</v>
      </c>
      <c r="F286" s="76"/>
      <c r="G286" s="70">
        <f>G287</f>
        <v>300</v>
      </c>
      <c r="H286" s="335"/>
      <c r="I286" s="335"/>
      <c r="J286" s="335"/>
      <c r="K286" s="335"/>
      <c r="L286" s="335"/>
      <c r="M286" s="335"/>
      <c r="N286" s="335"/>
      <c r="O286" s="335"/>
      <c r="P286" s="335"/>
      <c r="Q286" s="336"/>
      <c r="R286" s="335"/>
      <c r="S286" s="335"/>
      <c r="T286" s="335"/>
      <c r="U286" s="335"/>
      <c r="V286" s="335"/>
      <c r="W286" s="335"/>
      <c r="X286" s="335"/>
      <c r="Y286" s="335"/>
      <c r="Z286" s="335"/>
    </row>
    <row r="287" spans="1:26" s="306" customFormat="1" ht="31.5">
      <c r="A287" s="259" t="s">
        <v>190</v>
      </c>
      <c r="B287" s="82"/>
      <c r="C287" s="80" t="s">
        <v>129</v>
      </c>
      <c r="D287" s="80" t="s">
        <v>157</v>
      </c>
      <c r="E287" s="56" t="s">
        <v>584</v>
      </c>
      <c r="F287" s="76" t="s">
        <v>178</v>
      </c>
      <c r="G287" s="70">
        <f>G288</f>
        <v>300</v>
      </c>
      <c r="H287" s="335"/>
      <c r="I287" s="335"/>
      <c r="J287" s="335"/>
      <c r="K287" s="335"/>
      <c r="L287" s="335"/>
      <c r="M287" s="335"/>
      <c r="N287" s="335"/>
      <c r="O287" s="335"/>
      <c r="P287" s="335"/>
      <c r="Q287" s="336"/>
      <c r="R287" s="335"/>
      <c r="S287" s="335"/>
      <c r="T287" s="335"/>
      <c r="U287" s="335"/>
      <c r="V287" s="335"/>
      <c r="W287" s="335"/>
      <c r="X287" s="335"/>
      <c r="Y287" s="335"/>
      <c r="Z287" s="335"/>
    </row>
    <row r="288" spans="1:26" s="306" customFormat="1" ht="21.75" customHeight="1">
      <c r="A288" s="261" t="s">
        <v>191</v>
      </c>
      <c r="B288" s="82"/>
      <c r="C288" s="80" t="s">
        <v>129</v>
      </c>
      <c r="D288" s="80" t="s">
        <v>157</v>
      </c>
      <c r="E288" s="56" t="s">
        <v>584</v>
      </c>
      <c r="F288" s="76" t="s">
        <v>192</v>
      </c>
      <c r="G288" s="70">
        <v>300</v>
      </c>
      <c r="H288" s="335"/>
      <c r="I288" s="335"/>
      <c r="J288" s="335"/>
      <c r="K288" s="335"/>
      <c r="L288" s="335"/>
      <c r="M288" s="335"/>
      <c r="N288" s="335"/>
      <c r="O288" s="335"/>
      <c r="P288" s="335"/>
      <c r="Q288" s="336"/>
      <c r="R288" s="335"/>
      <c r="S288" s="335"/>
      <c r="T288" s="335"/>
      <c r="U288" s="335"/>
      <c r="V288" s="335"/>
      <c r="W288" s="335"/>
      <c r="X288" s="335"/>
      <c r="Y288" s="335"/>
      <c r="Z288" s="335"/>
    </row>
    <row r="289" spans="1:26" s="306" customFormat="1" ht="15.75">
      <c r="A289" s="243" t="s">
        <v>266</v>
      </c>
      <c r="B289" s="86"/>
      <c r="C289" s="80" t="s">
        <v>129</v>
      </c>
      <c r="D289" s="80" t="s">
        <v>157</v>
      </c>
      <c r="E289" s="81" t="s">
        <v>25</v>
      </c>
      <c r="F289" s="76"/>
      <c r="G289" s="70">
        <f>G290</f>
        <v>600</v>
      </c>
      <c r="H289" s="335"/>
      <c r="I289" s="335"/>
      <c r="J289" s="335"/>
      <c r="K289" s="335"/>
      <c r="L289" s="335"/>
      <c r="M289" s="335"/>
      <c r="N289" s="335"/>
      <c r="O289" s="335"/>
      <c r="P289" s="335"/>
      <c r="Q289" s="336"/>
      <c r="R289" s="335"/>
      <c r="S289" s="335"/>
      <c r="T289" s="335"/>
      <c r="U289" s="335"/>
      <c r="V289" s="335"/>
      <c r="W289" s="335"/>
      <c r="X289" s="335"/>
      <c r="Y289" s="335"/>
      <c r="Z289" s="335"/>
    </row>
    <row r="290" spans="1:26" s="306" customFormat="1" ht="31.5">
      <c r="A290" s="259" t="s">
        <v>190</v>
      </c>
      <c r="B290" s="86"/>
      <c r="C290" s="80" t="s">
        <v>129</v>
      </c>
      <c r="D290" s="80" t="s">
        <v>157</v>
      </c>
      <c r="E290" s="81" t="s">
        <v>25</v>
      </c>
      <c r="F290" s="76" t="s">
        <v>178</v>
      </c>
      <c r="G290" s="70">
        <f>G291</f>
        <v>600</v>
      </c>
      <c r="H290" s="335"/>
      <c r="I290" s="335"/>
      <c r="J290" s="335"/>
      <c r="K290" s="335"/>
      <c r="L290" s="335"/>
      <c r="M290" s="335"/>
      <c r="N290" s="335"/>
      <c r="O290" s="335"/>
      <c r="P290" s="335"/>
      <c r="Q290" s="336"/>
      <c r="R290" s="335"/>
      <c r="S290" s="335"/>
      <c r="T290" s="335"/>
      <c r="U290" s="335"/>
      <c r="V290" s="335"/>
      <c r="W290" s="335"/>
      <c r="X290" s="335"/>
      <c r="Y290" s="335"/>
      <c r="Z290" s="335"/>
    </row>
    <row r="291" spans="1:7" ht="18" customHeight="1">
      <c r="A291" s="260" t="s">
        <v>191</v>
      </c>
      <c r="B291" s="86"/>
      <c r="C291" s="80" t="s">
        <v>129</v>
      </c>
      <c r="D291" s="80" t="s">
        <v>157</v>
      </c>
      <c r="E291" s="81" t="s">
        <v>25</v>
      </c>
      <c r="F291" s="76" t="s">
        <v>192</v>
      </c>
      <c r="G291" s="70">
        <v>600</v>
      </c>
    </row>
    <row r="292" spans="1:7" ht="13.5" customHeight="1">
      <c r="A292" s="243" t="s">
        <v>267</v>
      </c>
      <c r="B292" s="86"/>
      <c r="C292" s="80" t="s">
        <v>129</v>
      </c>
      <c r="D292" s="80" t="s">
        <v>157</v>
      </c>
      <c r="E292" s="81" t="s">
        <v>26</v>
      </c>
      <c r="F292" s="76"/>
      <c r="G292" s="70">
        <f>G293</f>
        <v>100</v>
      </c>
    </row>
    <row r="293" spans="1:7" ht="18" customHeight="1">
      <c r="A293" s="259" t="s">
        <v>190</v>
      </c>
      <c r="B293" s="86"/>
      <c r="C293" s="80" t="s">
        <v>129</v>
      </c>
      <c r="D293" s="80" t="s">
        <v>157</v>
      </c>
      <c r="E293" s="81" t="s">
        <v>26</v>
      </c>
      <c r="F293" s="76" t="s">
        <v>178</v>
      </c>
      <c r="G293" s="70">
        <f>G294</f>
        <v>100</v>
      </c>
    </row>
    <row r="294" spans="1:7" ht="18" customHeight="1">
      <c r="A294" s="260" t="s">
        <v>191</v>
      </c>
      <c r="B294" s="86"/>
      <c r="C294" s="80" t="s">
        <v>129</v>
      </c>
      <c r="D294" s="80" t="s">
        <v>157</v>
      </c>
      <c r="E294" s="81" t="s">
        <v>26</v>
      </c>
      <c r="F294" s="76" t="s">
        <v>192</v>
      </c>
      <c r="G294" s="70">
        <v>100</v>
      </c>
    </row>
    <row r="295" spans="1:7" ht="20.25" customHeight="1">
      <c r="A295" s="256" t="s">
        <v>268</v>
      </c>
      <c r="B295" s="66"/>
      <c r="C295" s="48" t="s">
        <v>129</v>
      </c>
      <c r="D295" s="48" t="s">
        <v>157</v>
      </c>
      <c r="E295" s="49" t="s">
        <v>425</v>
      </c>
      <c r="F295" s="56"/>
      <c r="G295" s="70">
        <f>G296</f>
        <v>870.57</v>
      </c>
    </row>
    <row r="296" spans="1:10" ht="18.75" customHeight="1">
      <c r="A296" s="162" t="s">
        <v>190</v>
      </c>
      <c r="B296" s="66"/>
      <c r="C296" s="48" t="s">
        <v>129</v>
      </c>
      <c r="D296" s="48" t="s">
        <v>157</v>
      </c>
      <c r="E296" s="49" t="s">
        <v>425</v>
      </c>
      <c r="F296" s="56" t="s">
        <v>178</v>
      </c>
      <c r="G296" s="70">
        <f>G297</f>
        <v>870.57</v>
      </c>
      <c r="H296" s="339">
        <f>H297</f>
        <v>0</v>
      </c>
      <c r="I296" s="339" t="e">
        <f>I297</f>
        <v>#REF!</v>
      </c>
      <c r="J296" s="340"/>
    </row>
    <row r="297" spans="1:10" ht="15" customHeight="1">
      <c r="A297" s="252" t="s">
        <v>191</v>
      </c>
      <c r="B297" s="66"/>
      <c r="C297" s="48" t="s">
        <v>129</v>
      </c>
      <c r="D297" s="48" t="s">
        <v>157</v>
      </c>
      <c r="E297" s="49" t="s">
        <v>425</v>
      </c>
      <c r="F297" s="56" t="s">
        <v>192</v>
      </c>
      <c r="G297" s="70">
        <v>870.57</v>
      </c>
      <c r="H297" s="339">
        <f>H298</f>
        <v>0</v>
      </c>
      <c r="I297" s="339" t="e">
        <f>I298</f>
        <v>#REF!</v>
      </c>
      <c r="J297" s="340"/>
    </row>
    <row r="298" spans="1:10" ht="22.5" customHeight="1">
      <c r="A298" s="256" t="s">
        <v>335</v>
      </c>
      <c r="B298" s="66"/>
      <c r="C298" s="48" t="s">
        <v>129</v>
      </c>
      <c r="D298" s="48" t="s">
        <v>157</v>
      </c>
      <c r="E298" s="49" t="s">
        <v>426</v>
      </c>
      <c r="F298" s="56"/>
      <c r="G298" s="70">
        <f>G299</f>
        <v>1880.5</v>
      </c>
      <c r="H298" s="339">
        <v>0</v>
      </c>
      <c r="I298" s="88" t="e">
        <f>#REF!-H298</f>
        <v>#REF!</v>
      </c>
      <c r="J298" s="341"/>
    </row>
    <row r="299" spans="1:10" ht="31.5">
      <c r="A299" s="162" t="s">
        <v>190</v>
      </c>
      <c r="B299" s="66"/>
      <c r="C299" s="48" t="s">
        <v>129</v>
      </c>
      <c r="D299" s="48" t="s">
        <v>157</v>
      </c>
      <c r="E299" s="49" t="s">
        <v>426</v>
      </c>
      <c r="F299" s="56" t="s">
        <v>178</v>
      </c>
      <c r="G299" s="70">
        <f>G300</f>
        <v>1880.5</v>
      </c>
      <c r="H299" s="88">
        <f>H300</f>
        <v>0</v>
      </c>
      <c r="I299" s="88" t="e">
        <f>I300</f>
        <v>#REF!</v>
      </c>
      <c r="J299" s="340"/>
    </row>
    <row r="300" spans="1:10" ht="15.75">
      <c r="A300" s="252" t="s">
        <v>191</v>
      </c>
      <c r="B300" s="66"/>
      <c r="C300" s="48" t="s">
        <v>129</v>
      </c>
      <c r="D300" s="48" t="s">
        <v>157</v>
      </c>
      <c r="E300" s="49" t="s">
        <v>426</v>
      </c>
      <c r="F300" s="56" t="s">
        <v>192</v>
      </c>
      <c r="G300" s="70">
        <f>1550+330.5</f>
        <v>1880.5</v>
      </c>
      <c r="H300" s="88">
        <f>H301</f>
        <v>0</v>
      </c>
      <c r="I300" s="88" t="e">
        <f>I301</f>
        <v>#REF!</v>
      </c>
      <c r="J300" s="340"/>
    </row>
    <row r="301" spans="1:10" ht="15.75">
      <c r="A301" s="256" t="s">
        <v>585</v>
      </c>
      <c r="B301" s="66"/>
      <c r="C301" s="48" t="s">
        <v>129</v>
      </c>
      <c r="D301" s="48" t="s">
        <v>157</v>
      </c>
      <c r="E301" s="56" t="s">
        <v>702</v>
      </c>
      <c r="F301" s="56"/>
      <c r="G301" s="70">
        <f>G302</f>
        <v>1011.3</v>
      </c>
      <c r="H301" s="88">
        <v>0</v>
      </c>
      <c r="I301" s="88" t="e">
        <f>#REF!-H301</f>
        <v>#REF!</v>
      </c>
      <c r="J301" s="340"/>
    </row>
    <row r="302" spans="1:7" ht="31.5">
      <c r="A302" s="162" t="s">
        <v>190</v>
      </c>
      <c r="B302" s="66"/>
      <c r="C302" s="48" t="s">
        <v>129</v>
      </c>
      <c r="D302" s="48" t="s">
        <v>157</v>
      </c>
      <c r="E302" s="56" t="s">
        <v>702</v>
      </c>
      <c r="F302" s="56" t="s">
        <v>178</v>
      </c>
      <c r="G302" s="70">
        <f>G303</f>
        <v>1011.3</v>
      </c>
    </row>
    <row r="303" spans="1:7" ht="15.75">
      <c r="A303" s="252" t="s">
        <v>191</v>
      </c>
      <c r="B303" s="66"/>
      <c r="C303" s="48" t="s">
        <v>129</v>
      </c>
      <c r="D303" s="48" t="s">
        <v>157</v>
      </c>
      <c r="E303" s="56" t="s">
        <v>702</v>
      </c>
      <c r="F303" s="56" t="s">
        <v>192</v>
      </c>
      <c r="G303" s="70">
        <v>1011.3</v>
      </c>
    </row>
    <row r="304" spans="1:7" ht="63">
      <c r="A304" s="262" t="s">
        <v>249</v>
      </c>
      <c r="B304" s="66"/>
      <c r="C304" s="48" t="s">
        <v>129</v>
      </c>
      <c r="D304" s="48" t="s">
        <v>157</v>
      </c>
      <c r="E304" s="49" t="s">
        <v>244</v>
      </c>
      <c r="F304" s="56"/>
      <c r="G304" s="70">
        <f>G305</f>
        <v>1229.186</v>
      </c>
    </row>
    <row r="305" spans="1:7" ht="31.5">
      <c r="A305" s="162" t="s">
        <v>190</v>
      </c>
      <c r="B305" s="66"/>
      <c r="C305" s="48" t="s">
        <v>129</v>
      </c>
      <c r="D305" s="48" t="s">
        <v>157</v>
      </c>
      <c r="E305" s="49" t="s">
        <v>244</v>
      </c>
      <c r="F305" s="56" t="s">
        <v>178</v>
      </c>
      <c r="G305" s="70">
        <f>G306</f>
        <v>1229.186</v>
      </c>
    </row>
    <row r="306" spans="1:7" ht="23.25" customHeight="1">
      <c r="A306" s="252" t="s">
        <v>191</v>
      </c>
      <c r="B306" s="66"/>
      <c r="C306" s="48" t="s">
        <v>129</v>
      </c>
      <c r="D306" s="48" t="s">
        <v>157</v>
      </c>
      <c r="E306" s="49" t="s">
        <v>244</v>
      </c>
      <c r="F306" s="56" t="s">
        <v>192</v>
      </c>
      <c r="G306" s="70">
        <v>1229.186</v>
      </c>
    </row>
    <row r="307" spans="1:7" ht="15.75">
      <c r="A307" s="34" t="s">
        <v>272</v>
      </c>
      <c r="B307" s="47"/>
      <c r="C307" s="48" t="s">
        <v>129</v>
      </c>
      <c r="D307" s="48" t="s">
        <v>157</v>
      </c>
      <c r="E307" s="49" t="s">
        <v>78</v>
      </c>
      <c r="F307" s="56"/>
      <c r="G307" s="62">
        <f>G308</f>
        <v>144906</v>
      </c>
    </row>
    <row r="308" spans="1:7" ht="31.5">
      <c r="A308" s="162" t="s">
        <v>190</v>
      </c>
      <c r="B308" s="47"/>
      <c r="C308" s="48" t="s">
        <v>176</v>
      </c>
      <c r="D308" s="48" t="s">
        <v>157</v>
      </c>
      <c r="E308" s="49" t="s">
        <v>78</v>
      </c>
      <c r="F308" s="56" t="s">
        <v>178</v>
      </c>
      <c r="G308" s="70">
        <f>G309</f>
        <v>144906</v>
      </c>
    </row>
    <row r="309" spans="1:7" ht="21.75" customHeight="1">
      <c r="A309" s="252" t="s">
        <v>191</v>
      </c>
      <c r="B309" s="47"/>
      <c r="C309" s="48" t="s">
        <v>129</v>
      </c>
      <c r="D309" s="48" t="s">
        <v>157</v>
      </c>
      <c r="E309" s="49" t="s">
        <v>78</v>
      </c>
      <c r="F309" s="56" t="s">
        <v>192</v>
      </c>
      <c r="G309" s="70">
        <v>144906</v>
      </c>
    </row>
    <row r="310" spans="1:7" ht="15.75">
      <c r="A310" s="256" t="s">
        <v>585</v>
      </c>
      <c r="B310" s="66"/>
      <c r="C310" s="48" t="s">
        <v>129</v>
      </c>
      <c r="D310" s="48" t="s">
        <v>157</v>
      </c>
      <c r="E310" s="56" t="s">
        <v>586</v>
      </c>
      <c r="F310" s="56"/>
      <c r="G310" s="70">
        <f>G311</f>
        <v>1031.6</v>
      </c>
    </row>
    <row r="311" spans="1:7" ht="31.5">
      <c r="A311" s="162" t="s">
        <v>190</v>
      </c>
      <c r="B311" s="66"/>
      <c r="C311" s="48" t="s">
        <v>129</v>
      </c>
      <c r="D311" s="48" t="s">
        <v>157</v>
      </c>
      <c r="E311" s="56" t="s">
        <v>586</v>
      </c>
      <c r="F311" s="56" t="s">
        <v>178</v>
      </c>
      <c r="G311" s="70">
        <f>G312</f>
        <v>1031.6</v>
      </c>
    </row>
    <row r="312" spans="1:7" ht="15.75">
      <c r="A312" s="252" t="s">
        <v>191</v>
      </c>
      <c r="B312" s="66"/>
      <c r="C312" s="48" t="s">
        <v>129</v>
      </c>
      <c r="D312" s="48" t="s">
        <v>157</v>
      </c>
      <c r="E312" s="56" t="s">
        <v>586</v>
      </c>
      <c r="F312" s="56" t="s">
        <v>192</v>
      </c>
      <c r="G312" s="70">
        <f>800+231.6</f>
        <v>1031.6</v>
      </c>
    </row>
    <row r="313" spans="1:7" ht="78.75">
      <c r="A313" s="234" t="s">
        <v>552</v>
      </c>
      <c r="B313" s="47"/>
      <c r="C313" s="48" t="s">
        <v>129</v>
      </c>
      <c r="D313" s="48" t="s">
        <v>157</v>
      </c>
      <c r="E313" s="49" t="s">
        <v>420</v>
      </c>
      <c r="F313" s="56"/>
      <c r="G313" s="70">
        <f>G314</f>
        <v>1391.9</v>
      </c>
    </row>
    <row r="314" spans="1:7" ht="31.5">
      <c r="A314" s="162" t="s">
        <v>190</v>
      </c>
      <c r="B314" s="47"/>
      <c r="C314" s="48" t="s">
        <v>176</v>
      </c>
      <c r="D314" s="48" t="s">
        <v>157</v>
      </c>
      <c r="E314" s="49" t="s">
        <v>420</v>
      </c>
      <c r="F314" s="56" t="s">
        <v>178</v>
      </c>
      <c r="G314" s="70">
        <f>G315</f>
        <v>1391.9</v>
      </c>
    </row>
    <row r="315" spans="1:7" ht="15.75">
      <c r="A315" s="234" t="s">
        <v>191</v>
      </c>
      <c r="B315" s="47"/>
      <c r="C315" s="48" t="s">
        <v>129</v>
      </c>
      <c r="D315" s="48" t="s">
        <v>157</v>
      </c>
      <c r="E315" s="49" t="s">
        <v>420</v>
      </c>
      <c r="F315" s="56" t="s">
        <v>192</v>
      </c>
      <c r="G315" s="70">
        <v>1391.9</v>
      </c>
    </row>
    <row r="316" spans="1:7" ht="31.5">
      <c r="A316" s="243" t="s">
        <v>595</v>
      </c>
      <c r="B316" s="86"/>
      <c r="C316" s="80" t="s">
        <v>129</v>
      </c>
      <c r="D316" s="80" t="s">
        <v>157</v>
      </c>
      <c r="E316" s="56" t="s">
        <v>596</v>
      </c>
      <c r="F316" s="76"/>
      <c r="G316" s="70">
        <f>G317</f>
        <v>609.1</v>
      </c>
    </row>
    <row r="317" spans="1:7" ht="31.5">
      <c r="A317" s="259" t="s">
        <v>190</v>
      </c>
      <c r="B317" s="86"/>
      <c r="C317" s="80" t="s">
        <v>129</v>
      </c>
      <c r="D317" s="80" t="s">
        <v>157</v>
      </c>
      <c r="E317" s="56" t="s">
        <v>596</v>
      </c>
      <c r="F317" s="76" t="s">
        <v>178</v>
      </c>
      <c r="G317" s="70">
        <f>G318</f>
        <v>609.1</v>
      </c>
    </row>
    <row r="318" spans="1:7" ht="15.75">
      <c r="A318" s="261" t="s">
        <v>191</v>
      </c>
      <c r="B318" s="86"/>
      <c r="C318" s="80" t="s">
        <v>129</v>
      </c>
      <c r="D318" s="80" t="s">
        <v>157</v>
      </c>
      <c r="E318" s="56" t="s">
        <v>596</v>
      </c>
      <c r="F318" s="76" t="s">
        <v>192</v>
      </c>
      <c r="G318" s="70">
        <v>609.1</v>
      </c>
    </row>
    <row r="319" spans="1:7" ht="31.5">
      <c r="A319" s="233" t="s">
        <v>539</v>
      </c>
      <c r="B319" s="203"/>
      <c r="C319" s="93" t="s">
        <v>129</v>
      </c>
      <c r="D319" s="93" t="s">
        <v>157</v>
      </c>
      <c r="E319" s="98" t="s">
        <v>80</v>
      </c>
      <c r="F319" s="174"/>
      <c r="G319" s="58">
        <f>G320</f>
        <v>200</v>
      </c>
    </row>
    <row r="320" spans="1:7" ht="15.75">
      <c r="A320" s="258" t="s">
        <v>540</v>
      </c>
      <c r="B320" s="86"/>
      <c r="C320" s="80" t="s">
        <v>129</v>
      </c>
      <c r="D320" s="80" t="s">
        <v>157</v>
      </c>
      <c r="E320" s="81" t="s">
        <v>81</v>
      </c>
      <c r="F320" s="76"/>
      <c r="G320" s="62">
        <f>G321</f>
        <v>200</v>
      </c>
    </row>
    <row r="321" spans="1:7" ht="31.5">
      <c r="A321" s="259" t="s">
        <v>190</v>
      </c>
      <c r="B321" s="86"/>
      <c r="C321" s="80" t="s">
        <v>129</v>
      </c>
      <c r="D321" s="80" t="s">
        <v>157</v>
      </c>
      <c r="E321" s="81" t="s">
        <v>81</v>
      </c>
      <c r="F321" s="76" t="s">
        <v>178</v>
      </c>
      <c r="G321" s="62">
        <f>G322</f>
        <v>200</v>
      </c>
    </row>
    <row r="322" spans="1:7" ht="15.75">
      <c r="A322" s="260" t="s">
        <v>191</v>
      </c>
      <c r="B322" s="86"/>
      <c r="C322" s="80" t="s">
        <v>129</v>
      </c>
      <c r="D322" s="80" t="s">
        <v>157</v>
      </c>
      <c r="E322" s="81" t="s">
        <v>81</v>
      </c>
      <c r="F322" s="76" t="s">
        <v>192</v>
      </c>
      <c r="G322" s="62">
        <v>200</v>
      </c>
    </row>
    <row r="323" spans="1:26" s="13" customFormat="1" ht="15.75">
      <c r="A323" s="257" t="s">
        <v>167</v>
      </c>
      <c r="B323" s="80"/>
      <c r="C323" s="93" t="s">
        <v>129</v>
      </c>
      <c r="D323" s="93" t="s">
        <v>171</v>
      </c>
      <c r="E323" s="81"/>
      <c r="F323" s="76"/>
      <c r="G323" s="58">
        <f>G324+G383+G388</f>
        <v>447410.81600000005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2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7" ht="15.75" customHeight="1">
      <c r="A324" s="233" t="s">
        <v>546</v>
      </c>
      <c r="B324" s="93"/>
      <c r="C324" s="93" t="s">
        <v>129</v>
      </c>
      <c r="D324" s="93" t="s">
        <v>171</v>
      </c>
      <c r="E324" s="98" t="s">
        <v>11</v>
      </c>
      <c r="F324" s="174"/>
      <c r="G324" s="58">
        <f>G325</f>
        <v>446910.81600000005</v>
      </c>
    </row>
    <row r="325" spans="1:7" ht="21" customHeight="1">
      <c r="A325" s="257" t="s">
        <v>543</v>
      </c>
      <c r="B325" s="93"/>
      <c r="C325" s="93" t="s">
        <v>129</v>
      </c>
      <c r="D325" s="93" t="s">
        <v>171</v>
      </c>
      <c r="E325" s="98" t="s">
        <v>28</v>
      </c>
      <c r="F325" s="174"/>
      <c r="G325" s="58">
        <f>G326+G329+G332+G335+G338+G344+G347+G350+G356+G359+G362+G365+G368+G371+G377+G353+G380+G374</f>
        <v>446910.81600000005</v>
      </c>
    </row>
    <row r="326" spans="1:7" ht="15.75">
      <c r="A326" s="258" t="s">
        <v>104</v>
      </c>
      <c r="B326" s="82"/>
      <c r="C326" s="80" t="s">
        <v>129</v>
      </c>
      <c r="D326" s="80" t="s">
        <v>171</v>
      </c>
      <c r="E326" s="81" t="s">
        <v>29</v>
      </c>
      <c r="F326" s="76"/>
      <c r="G326" s="70">
        <f>G327</f>
        <v>146838.75</v>
      </c>
    </row>
    <row r="327" spans="1:18" ht="31.5">
      <c r="A327" s="259" t="s">
        <v>190</v>
      </c>
      <c r="B327" s="82"/>
      <c r="C327" s="80" t="s">
        <v>129</v>
      </c>
      <c r="D327" s="80" t="s">
        <v>171</v>
      </c>
      <c r="E327" s="81" t="s">
        <v>29</v>
      </c>
      <c r="F327" s="76" t="s">
        <v>178</v>
      </c>
      <c r="G327" s="62">
        <f>G328</f>
        <v>146838.75</v>
      </c>
      <c r="R327" s="332">
        <f>G327+G381+G386</f>
        <v>147335.416</v>
      </c>
    </row>
    <row r="328" spans="1:7" ht="15.75">
      <c r="A328" s="260" t="s">
        <v>191</v>
      </c>
      <c r="B328" s="82"/>
      <c r="C328" s="80" t="s">
        <v>129</v>
      </c>
      <c r="D328" s="80" t="s">
        <v>171</v>
      </c>
      <c r="E328" s="81" t="s">
        <v>29</v>
      </c>
      <c r="F328" s="76" t="s">
        <v>192</v>
      </c>
      <c r="G328" s="62">
        <v>146838.75</v>
      </c>
    </row>
    <row r="329" spans="1:7" ht="15.75">
      <c r="A329" s="243" t="s">
        <v>216</v>
      </c>
      <c r="B329" s="82"/>
      <c r="C329" s="80" t="s">
        <v>129</v>
      </c>
      <c r="D329" s="80" t="s">
        <v>171</v>
      </c>
      <c r="E329" s="81" t="s">
        <v>222</v>
      </c>
      <c r="F329" s="76"/>
      <c r="G329" s="62">
        <f>G330</f>
        <v>1000</v>
      </c>
    </row>
    <row r="330" spans="1:7" ht="31.5">
      <c r="A330" s="259" t="s">
        <v>190</v>
      </c>
      <c r="B330" s="82"/>
      <c r="C330" s="80" t="s">
        <v>129</v>
      </c>
      <c r="D330" s="80" t="s">
        <v>171</v>
      </c>
      <c r="E330" s="81" t="s">
        <v>222</v>
      </c>
      <c r="F330" s="76" t="s">
        <v>178</v>
      </c>
      <c r="G330" s="62">
        <f>G331</f>
        <v>1000</v>
      </c>
    </row>
    <row r="331" spans="1:7" ht="15.75">
      <c r="A331" s="260" t="s">
        <v>191</v>
      </c>
      <c r="B331" s="82"/>
      <c r="C331" s="80" t="s">
        <v>129</v>
      </c>
      <c r="D331" s="80" t="s">
        <v>171</v>
      </c>
      <c r="E331" s="81" t="s">
        <v>222</v>
      </c>
      <c r="F331" s="76" t="s">
        <v>192</v>
      </c>
      <c r="G331" s="62">
        <v>1000</v>
      </c>
    </row>
    <row r="332" spans="1:7" ht="31.5">
      <c r="A332" s="304" t="s">
        <v>632</v>
      </c>
      <c r="B332" s="82"/>
      <c r="C332" s="80" t="s">
        <v>129</v>
      </c>
      <c r="D332" s="80" t="s">
        <v>171</v>
      </c>
      <c r="E332" s="76" t="s">
        <v>413</v>
      </c>
      <c r="F332" s="76"/>
      <c r="G332" s="62">
        <f>G333</f>
        <v>900</v>
      </c>
    </row>
    <row r="333" spans="1:7" ht="18.75" customHeight="1">
      <c r="A333" s="259" t="s">
        <v>190</v>
      </c>
      <c r="B333" s="82"/>
      <c r="C333" s="80" t="s">
        <v>129</v>
      </c>
      <c r="D333" s="80" t="s">
        <v>171</v>
      </c>
      <c r="E333" s="76" t="s">
        <v>413</v>
      </c>
      <c r="F333" s="76" t="s">
        <v>178</v>
      </c>
      <c r="G333" s="62">
        <f>G334</f>
        <v>900</v>
      </c>
    </row>
    <row r="334" spans="1:7" ht="15.75">
      <c r="A334" s="260" t="s">
        <v>191</v>
      </c>
      <c r="B334" s="82"/>
      <c r="C334" s="80" t="s">
        <v>129</v>
      </c>
      <c r="D334" s="80" t="s">
        <v>171</v>
      </c>
      <c r="E334" s="76" t="s">
        <v>413</v>
      </c>
      <c r="F334" s="76" t="s">
        <v>192</v>
      </c>
      <c r="G334" s="62">
        <v>900</v>
      </c>
    </row>
    <row r="335" spans="1:26" s="306" customFormat="1" ht="15.75">
      <c r="A335" s="243" t="s">
        <v>266</v>
      </c>
      <c r="B335" s="86"/>
      <c r="C335" s="80" t="s">
        <v>129</v>
      </c>
      <c r="D335" s="80" t="s">
        <v>171</v>
      </c>
      <c r="E335" s="81" t="s">
        <v>30</v>
      </c>
      <c r="F335" s="76"/>
      <c r="G335" s="62">
        <f>G336</f>
        <v>2560.1</v>
      </c>
      <c r="H335" s="335"/>
      <c r="I335" s="335"/>
      <c r="J335" s="335"/>
      <c r="K335" s="335"/>
      <c r="L335" s="335"/>
      <c r="M335" s="335"/>
      <c r="N335" s="335"/>
      <c r="O335" s="335"/>
      <c r="P335" s="335"/>
      <c r="Q335" s="336"/>
      <c r="R335" s="335"/>
      <c r="S335" s="335"/>
      <c r="T335" s="335"/>
      <c r="U335" s="335"/>
      <c r="V335" s="335"/>
      <c r="W335" s="335"/>
      <c r="X335" s="335"/>
      <c r="Y335" s="335"/>
      <c r="Z335" s="335"/>
    </row>
    <row r="336" spans="1:26" s="306" customFormat="1" ht="31.5">
      <c r="A336" s="259" t="s">
        <v>190</v>
      </c>
      <c r="B336" s="86"/>
      <c r="C336" s="80" t="s">
        <v>129</v>
      </c>
      <c r="D336" s="80" t="s">
        <v>171</v>
      </c>
      <c r="E336" s="81" t="s">
        <v>30</v>
      </c>
      <c r="F336" s="76" t="s">
        <v>178</v>
      </c>
      <c r="G336" s="62">
        <f>G337</f>
        <v>2560.1</v>
      </c>
      <c r="H336" s="335"/>
      <c r="I336" s="335"/>
      <c r="J336" s="335"/>
      <c r="K336" s="335"/>
      <c r="L336" s="335"/>
      <c r="M336" s="335"/>
      <c r="N336" s="335"/>
      <c r="O336" s="335"/>
      <c r="P336" s="335"/>
      <c r="Q336" s="336"/>
      <c r="R336" s="335"/>
      <c r="S336" s="335"/>
      <c r="T336" s="335"/>
      <c r="U336" s="335"/>
      <c r="V336" s="335"/>
      <c r="W336" s="335"/>
      <c r="X336" s="335"/>
      <c r="Y336" s="335"/>
      <c r="Z336" s="335"/>
    </row>
    <row r="337" spans="1:26" s="306" customFormat="1" ht="15.75">
      <c r="A337" s="260" t="s">
        <v>191</v>
      </c>
      <c r="B337" s="86"/>
      <c r="C337" s="80" t="s">
        <v>129</v>
      </c>
      <c r="D337" s="80" t="s">
        <v>171</v>
      </c>
      <c r="E337" s="81" t="s">
        <v>30</v>
      </c>
      <c r="F337" s="76" t="s">
        <v>192</v>
      </c>
      <c r="G337" s="62">
        <v>2560.1</v>
      </c>
      <c r="H337" s="335"/>
      <c r="I337" s="335"/>
      <c r="J337" s="335"/>
      <c r="K337" s="335"/>
      <c r="L337" s="335"/>
      <c r="M337" s="335"/>
      <c r="N337" s="335"/>
      <c r="O337" s="335"/>
      <c r="P337" s="335"/>
      <c r="Q337" s="336"/>
      <c r="R337" s="335"/>
      <c r="S337" s="335"/>
      <c r="T337" s="335"/>
      <c r="U337" s="335"/>
      <c r="V337" s="335"/>
      <c r="W337" s="335"/>
      <c r="X337" s="335"/>
      <c r="Y337" s="335"/>
      <c r="Z337" s="335"/>
    </row>
    <row r="338" spans="1:26" s="306" customFormat="1" ht="31.5">
      <c r="A338" s="243" t="s">
        <v>267</v>
      </c>
      <c r="B338" s="86"/>
      <c r="C338" s="80" t="s">
        <v>129</v>
      </c>
      <c r="D338" s="80" t="s">
        <v>171</v>
      </c>
      <c r="E338" s="81" t="s">
        <v>31</v>
      </c>
      <c r="F338" s="76"/>
      <c r="G338" s="62">
        <f>G342+G339</f>
        <v>422.5</v>
      </c>
      <c r="H338" s="335"/>
      <c r="I338" s="335"/>
      <c r="J338" s="335"/>
      <c r="K338" s="335"/>
      <c r="L338" s="335"/>
      <c r="M338" s="335"/>
      <c r="N338" s="335"/>
      <c r="O338" s="335"/>
      <c r="P338" s="335"/>
      <c r="Q338" s="336"/>
      <c r="R338" s="335"/>
      <c r="S338" s="335"/>
      <c r="T338" s="335"/>
      <c r="U338" s="335"/>
      <c r="V338" s="335"/>
      <c r="W338" s="335"/>
      <c r="X338" s="335"/>
      <c r="Y338" s="335"/>
      <c r="Z338" s="335"/>
    </row>
    <row r="339" spans="1:26" s="306" customFormat="1" ht="15.75">
      <c r="A339" s="247" t="s">
        <v>89</v>
      </c>
      <c r="B339" s="86"/>
      <c r="C339" s="80" t="s">
        <v>129</v>
      </c>
      <c r="D339" s="80" t="s">
        <v>171</v>
      </c>
      <c r="E339" s="81" t="s">
        <v>31</v>
      </c>
      <c r="F339" s="76" t="s">
        <v>85</v>
      </c>
      <c r="G339" s="62">
        <f>G340+G341</f>
        <v>252.5</v>
      </c>
      <c r="H339" s="335"/>
      <c r="I339" s="335"/>
      <c r="J339" s="335"/>
      <c r="K339" s="335"/>
      <c r="L339" s="335"/>
      <c r="M339" s="335"/>
      <c r="N339" s="335"/>
      <c r="O339" s="335"/>
      <c r="P339" s="335"/>
      <c r="Q339" s="336"/>
      <c r="R339" s="335"/>
      <c r="S339" s="335"/>
      <c r="T339" s="335"/>
      <c r="U339" s="335"/>
      <c r="V339" s="335"/>
      <c r="W339" s="335"/>
      <c r="X339" s="335"/>
      <c r="Y339" s="335"/>
      <c r="Z339" s="335"/>
    </row>
    <row r="340" spans="1:26" s="306" customFormat="1" ht="15.75">
      <c r="A340" s="261" t="s">
        <v>84</v>
      </c>
      <c r="B340" s="86"/>
      <c r="C340" s="80" t="s">
        <v>129</v>
      </c>
      <c r="D340" s="80" t="s">
        <v>171</v>
      </c>
      <c r="E340" s="81" t="s">
        <v>31</v>
      </c>
      <c r="F340" s="76" t="s">
        <v>86</v>
      </c>
      <c r="G340" s="62">
        <v>180</v>
      </c>
      <c r="H340" s="335"/>
      <c r="I340" s="335"/>
      <c r="J340" s="335"/>
      <c r="K340" s="335"/>
      <c r="L340" s="335"/>
      <c r="M340" s="335"/>
      <c r="N340" s="335"/>
      <c r="O340" s="335"/>
      <c r="P340" s="335"/>
      <c r="Q340" s="336"/>
      <c r="R340" s="335"/>
      <c r="S340" s="335"/>
      <c r="T340" s="335"/>
      <c r="U340" s="335"/>
      <c r="V340" s="335"/>
      <c r="W340" s="335"/>
      <c r="X340" s="335"/>
      <c r="Y340" s="335"/>
      <c r="Z340" s="335"/>
    </row>
    <row r="341" spans="1:26" s="306" customFormat="1" ht="15.75">
      <c r="A341" s="263" t="s">
        <v>235</v>
      </c>
      <c r="B341" s="86"/>
      <c r="C341" s="80" t="s">
        <v>129</v>
      </c>
      <c r="D341" s="80" t="s">
        <v>171</v>
      </c>
      <c r="E341" s="81" t="s">
        <v>31</v>
      </c>
      <c r="F341" s="76" t="s">
        <v>234</v>
      </c>
      <c r="G341" s="62">
        <v>72.5</v>
      </c>
      <c r="H341" s="335"/>
      <c r="I341" s="335"/>
      <c r="J341" s="335"/>
      <c r="K341" s="335"/>
      <c r="L341" s="335"/>
      <c r="M341" s="335"/>
      <c r="N341" s="335"/>
      <c r="O341" s="335"/>
      <c r="P341" s="335"/>
      <c r="Q341" s="336"/>
      <c r="R341" s="335"/>
      <c r="S341" s="335"/>
      <c r="T341" s="335"/>
      <c r="U341" s="335"/>
      <c r="V341" s="335"/>
      <c r="W341" s="335"/>
      <c r="X341" s="335"/>
      <c r="Y341" s="335"/>
      <c r="Z341" s="335"/>
    </row>
    <row r="342" spans="1:26" s="306" customFormat="1" ht="31.5">
      <c r="A342" s="259" t="s">
        <v>190</v>
      </c>
      <c r="B342" s="86"/>
      <c r="C342" s="80" t="s">
        <v>129</v>
      </c>
      <c r="D342" s="80" t="s">
        <v>171</v>
      </c>
      <c r="E342" s="81" t="s">
        <v>31</v>
      </c>
      <c r="F342" s="76" t="s">
        <v>178</v>
      </c>
      <c r="G342" s="62">
        <f>G343</f>
        <v>170</v>
      </c>
      <c r="H342" s="335"/>
      <c r="I342" s="335"/>
      <c r="J342" s="335"/>
      <c r="K342" s="335"/>
      <c r="L342" s="335"/>
      <c r="M342" s="335"/>
      <c r="N342" s="335"/>
      <c r="O342" s="335"/>
      <c r="P342" s="335"/>
      <c r="Q342" s="336"/>
      <c r="R342" s="335"/>
      <c r="S342" s="335"/>
      <c r="T342" s="335"/>
      <c r="U342" s="335"/>
      <c r="V342" s="335"/>
      <c r="W342" s="335"/>
      <c r="X342" s="335"/>
      <c r="Y342" s="335"/>
      <c r="Z342" s="335"/>
    </row>
    <row r="343" spans="1:26" s="306" customFormat="1" ht="15.75">
      <c r="A343" s="260" t="s">
        <v>191</v>
      </c>
      <c r="B343" s="86"/>
      <c r="C343" s="80" t="s">
        <v>129</v>
      </c>
      <c r="D343" s="80" t="s">
        <v>171</v>
      </c>
      <c r="E343" s="81" t="s">
        <v>31</v>
      </c>
      <c r="F343" s="76" t="s">
        <v>192</v>
      </c>
      <c r="G343" s="62">
        <v>170</v>
      </c>
      <c r="H343" s="335"/>
      <c r="I343" s="335"/>
      <c r="J343" s="335"/>
      <c r="K343" s="335"/>
      <c r="L343" s="335"/>
      <c r="M343" s="335"/>
      <c r="N343" s="335"/>
      <c r="O343" s="335"/>
      <c r="P343" s="335"/>
      <c r="Q343" s="336"/>
      <c r="R343" s="335"/>
      <c r="S343" s="335"/>
      <c r="T343" s="335"/>
      <c r="U343" s="335"/>
      <c r="V343" s="335"/>
      <c r="W343" s="335"/>
      <c r="X343" s="335"/>
      <c r="Y343" s="335"/>
      <c r="Z343" s="335"/>
    </row>
    <row r="344" spans="1:26" s="306" customFormat="1" ht="15.75">
      <c r="A344" s="256" t="s">
        <v>268</v>
      </c>
      <c r="B344" s="66"/>
      <c r="C344" s="48" t="s">
        <v>129</v>
      </c>
      <c r="D344" s="48" t="s">
        <v>171</v>
      </c>
      <c r="E344" s="49" t="s">
        <v>32</v>
      </c>
      <c r="F344" s="56"/>
      <c r="G344" s="62">
        <f>G345</f>
        <v>2853.4</v>
      </c>
      <c r="H344" s="335"/>
      <c r="I344" s="335"/>
      <c r="J344" s="335"/>
      <c r="K344" s="335"/>
      <c r="L344" s="335"/>
      <c r="M344" s="335"/>
      <c r="N344" s="335"/>
      <c r="O344" s="335"/>
      <c r="P344" s="335"/>
      <c r="Q344" s="336"/>
      <c r="R344" s="335"/>
      <c r="S344" s="335"/>
      <c r="T344" s="335"/>
      <c r="U344" s="335"/>
      <c r="V344" s="335"/>
      <c r="W344" s="335"/>
      <c r="X344" s="335"/>
      <c r="Y344" s="335"/>
      <c r="Z344" s="335"/>
    </row>
    <row r="345" spans="1:26" s="306" customFormat="1" ht="31.5">
      <c r="A345" s="162" t="s">
        <v>190</v>
      </c>
      <c r="B345" s="66"/>
      <c r="C345" s="48" t="s">
        <v>129</v>
      </c>
      <c r="D345" s="48" t="s">
        <v>171</v>
      </c>
      <c r="E345" s="49" t="s">
        <v>32</v>
      </c>
      <c r="F345" s="56" t="s">
        <v>178</v>
      </c>
      <c r="G345" s="62">
        <f>G346</f>
        <v>2853.4</v>
      </c>
      <c r="H345" s="335"/>
      <c r="I345" s="335"/>
      <c r="J345" s="335"/>
      <c r="K345" s="335"/>
      <c r="L345" s="335"/>
      <c r="M345" s="335"/>
      <c r="N345" s="335"/>
      <c r="O345" s="335"/>
      <c r="P345" s="335"/>
      <c r="Q345" s="336"/>
      <c r="R345" s="335"/>
      <c r="S345" s="335"/>
      <c r="T345" s="335"/>
      <c r="U345" s="335"/>
      <c r="V345" s="335"/>
      <c r="W345" s="335"/>
      <c r="X345" s="335"/>
      <c r="Y345" s="335"/>
      <c r="Z345" s="335"/>
    </row>
    <row r="346" spans="1:26" s="306" customFormat="1" ht="15.75">
      <c r="A346" s="252" t="s">
        <v>191</v>
      </c>
      <c r="B346" s="66"/>
      <c r="C346" s="48" t="s">
        <v>129</v>
      </c>
      <c r="D346" s="48" t="s">
        <v>171</v>
      </c>
      <c r="E346" s="49" t="s">
        <v>32</v>
      </c>
      <c r="F346" s="56" t="s">
        <v>192</v>
      </c>
      <c r="G346" s="62">
        <v>2853.4</v>
      </c>
      <c r="H346" s="335"/>
      <c r="I346" s="335"/>
      <c r="J346" s="335"/>
      <c r="K346" s="335"/>
      <c r="L346" s="335"/>
      <c r="M346" s="335"/>
      <c r="N346" s="335"/>
      <c r="O346" s="335"/>
      <c r="P346" s="335"/>
      <c r="Q346" s="336"/>
      <c r="R346" s="335"/>
      <c r="S346" s="335"/>
      <c r="T346" s="335"/>
      <c r="U346" s="335"/>
      <c r="V346" s="335"/>
      <c r="W346" s="335"/>
      <c r="X346" s="335"/>
      <c r="Y346" s="335"/>
      <c r="Z346" s="335"/>
    </row>
    <row r="347" spans="1:26" s="306" customFormat="1" ht="15.75">
      <c r="A347" s="234" t="s">
        <v>335</v>
      </c>
      <c r="B347" s="66"/>
      <c r="C347" s="48" t="s">
        <v>129</v>
      </c>
      <c r="D347" s="48" t="s">
        <v>171</v>
      </c>
      <c r="E347" s="49" t="s">
        <v>421</v>
      </c>
      <c r="F347" s="56"/>
      <c r="G347" s="62">
        <f>G348</f>
        <v>6484.6</v>
      </c>
      <c r="H347" s="335"/>
      <c r="I347" s="335"/>
      <c r="J347" s="335"/>
      <c r="K347" s="335"/>
      <c r="L347" s="335"/>
      <c r="M347" s="335"/>
      <c r="N347" s="335"/>
      <c r="O347" s="335"/>
      <c r="P347" s="335"/>
      <c r="Q347" s="336"/>
      <c r="R347" s="335"/>
      <c r="S347" s="335"/>
      <c r="T347" s="335"/>
      <c r="U347" s="335"/>
      <c r="V347" s="335"/>
      <c r="W347" s="335"/>
      <c r="X347" s="335"/>
      <c r="Y347" s="335"/>
      <c r="Z347" s="335"/>
    </row>
    <row r="348" spans="1:26" s="306" customFormat="1" ht="31.5">
      <c r="A348" s="162" t="s">
        <v>190</v>
      </c>
      <c r="B348" s="66"/>
      <c r="C348" s="48" t="s">
        <v>129</v>
      </c>
      <c r="D348" s="48" t="s">
        <v>171</v>
      </c>
      <c r="E348" s="49" t="s">
        <v>421</v>
      </c>
      <c r="F348" s="56" t="s">
        <v>178</v>
      </c>
      <c r="G348" s="62">
        <f>G349</f>
        <v>6484.6</v>
      </c>
      <c r="H348" s="335"/>
      <c r="I348" s="335"/>
      <c r="J348" s="335"/>
      <c r="K348" s="335"/>
      <c r="L348" s="335"/>
      <c r="M348" s="335"/>
      <c r="N348" s="335"/>
      <c r="O348" s="335"/>
      <c r="P348" s="335"/>
      <c r="Q348" s="336"/>
      <c r="R348" s="335"/>
      <c r="S348" s="335"/>
      <c r="T348" s="335"/>
      <c r="U348" s="335"/>
      <c r="V348" s="335"/>
      <c r="W348" s="335"/>
      <c r="X348" s="335"/>
      <c r="Y348" s="335"/>
      <c r="Z348" s="335"/>
    </row>
    <row r="349" spans="1:26" s="306" customFormat="1" ht="15.75">
      <c r="A349" s="234" t="s">
        <v>191</v>
      </c>
      <c r="B349" s="66"/>
      <c r="C349" s="48" t="s">
        <v>129</v>
      </c>
      <c r="D349" s="48" t="s">
        <v>171</v>
      </c>
      <c r="E349" s="49" t="s">
        <v>421</v>
      </c>
      <c r="F349" s="56" t="s">
        <v>192</v>
      </c>
      <c r="G349" s="62">
        <f>6250+234.6</f>
        <v>6484.6</v>
      </c>
      <c r="H349" s="335"/>
      <c r="I349" s="335"/>
      <c r="J349" s="335"/>
      <c r="K349" s="335"/>
      <c r="L349" s="335"/>
      <c r="M349" s="335"/>
      <c r="N349" s="335"/>
      <c r="O349" s="335"/>
      <c r="P349" s="335"/>
      <c r="Q349" s="336"/>
      <c r="R349" s="335"/>
      <c r="S349" s="335"/>
      <c r="T349" s="335"/>
      <c r="U349" s="335"/>
      <c r="V349" s="335"/>
      <c r="W349" s="335"/>
      <c r="X349" s="335"/>
      <c r="Y349" s="335"/>
      <c r="Z349" s="335"/>
    </row>
    <row r="350" spans="1:26" s="306" customFormat="1" ht="31.5">
      <c r="A350" s="234" t="s">
        <v>604</v>
      </c>
      <c r="B350" s="66"/>
      <c r="C350" s="48" t="s">
        <v>129</v>
      </c>
      <c r="D350" s="48" t="s">
        <v>171</v>
      </c>
      <c r="E350" s="56" t="s">
        <v>603</v>
      </c>
      <c r="F350" s="56"/>
      <c r="G350" s="62">
        <f>G351</f>
        <v>950</v>
      </c>
      <c r="H350" s="335"/>
      <c r="I350" s="335"/>
      <c r="J350" s="335"/>
      <c r="K350" s="335"/>
      <c r="L350" s="335"/>
      <c r="M350" s="335"/>
      <c r="N350" s="335"/>
      <c r="O350" s="335"/>
      <c r="P350" s="335"/>
      <c r="Q350" s="336"/>
      <c r="R350" s="335"/>
      <c r="S350" s="335"/>
      <c r="T350" s="335"/>
      <c r="U350" s="335"/>
      <c r="V350" s="335"/>
      <c r="W350" s="335"/>
      <c r="X350" s="335"/>
      <c r="Y350" s="335"/>
      <c r="Z350" s="335"/>
    </row>
    <row r="351" spans="1:26" s="306" customFormat="1" ht="31.5">
      <c r="A351" s="162" t="s">
        <v>190</v>
      </c>
      <c r="B351" s="66"/>
      <c r="C351" s="48" t="s">
        <v>129</v>
      </c>
      <c r="D351" s="48" t="s">
        <v>171</v>
      </c>
      <c r="E351" s="56" t="s">
        <v>603</v>
      </c>
      <c r="F351" s="56" t="s">
        <v>178</v>
      </c>
      <c r="G351" s="62">
        <f>G352</f>
        <v>950</v>
      </c>
      <c r="H351" s="335"/>
      <c r="I351" s="335"/>
      <c r="J351" s="335"/>
      <c r="K351" s="335"/>
      <c r="L351" s="335"/>
      <c r="M351" s="335"/>
      <c r="N351" s="335"/>
      <c r="O351" s="335"/>
      <c r="P351" s="335"/>
      <c r="Q351" s="336"/>
      <c r="R351" s="335"/>
      <c r="S351" s="335"/>
      <c r="T351" s="335"/>
      <c r="U351" s="335"/>
      <c r="V351" s="335"/>
      <c r="W351" s="335"/>
      <c r="X351" s="335"/>
      <c r="Y351" s="335"/>
      <c r="Z351" s="335"/>
    </row>
    <row r="352" spans="1:26" s="306" customFormat="1" ht="15.75">
      <c r="A352" s="234" t="s">
        <v>191</v>
      </c>
      <c r="B352" s="66"/>
      <c r="C352" s="48" t="s">
        <v>129</v>
      </c>
      <c r="D352" s="48" t="s">
        <v>171</v>
      </c>
      <c r="E352" s="56" t="s">
        <v>603</v>
      </c>
      <c r="F352" s="56" t="s">
        <v>192</v>
      </c>
      <c r="G352" s="62">
        <v>950</v>
      </c>
      <c r="H352" s="335"/>
      <c r="I352" s="335"/>
      <c r="J352" s="335"/>
      <c r="K352" s="335"/>
      <c r="L352" s="335"/>
      <c r="M352" s="335"/>
      <c r="N352" s="335"/>
      <c r="O352" s="335"/>
      <c r="P352" s="335"/>
      <c r="Q352" s="336"/>
      <c r="R352" s="335"/>
      <c r="S352" s="335"/>
      <c r="T352" s="335"/>
      <c r="U352" s="335"/>
      <c r="V352" s="335"/>
      <c r="W352" s="335"/>
      <c r="X352" s="335"/>
      <c r="Y352" s="335"/>
      <c r="Z352" s="335"/>
    </row>
    <row r="353" spans="1:26" s="306" customFormat="1" ht="31.5">
      <c r="A353" s="256" t="s">
        <v>389</v>
      </c>
      <c r="B353" s="66"/>
      <c r="C353" s="48" t="s">
        <v>129</v>
      </c>
      <c r="D353" s="48" t="s">
        <v>171</v>
      </c>
      <c r="E353" s="56" t="s">
        <v>390</v>
      </c>
      <c r="F353" s="56"/>
      <c r="G353" s="62">
        <f>G354</f>
        <v>22331</v>
      </c>
      <c r="H353" s="335"/>
      <c r="I353" s="335"/>
      <c r="J353" s="335"/>
      <c r="K353" s="335"/>
      <c r="L353" s="335"/>
      <c r="M353" s="335"/>
      <c r="N353" s="335"/>
      <c r="O353" s="335"/>
      <c r="P353" s="335"/>
      <c r="Q353" s="336"/>
      <c r="R353" s="335"/>
      <c r="S353" s="335"/>
      <c r="T353" s="335"/>
      <c r="U353" s="335"/>
      <c r="V353" s="335"/>
      <c r="W353" s="335"/>
      <c r="X353" s="335"/>
      <c r="Y353" s="335"/>
      <c r="Z353" s="335"/>
    </row>
    <row r="354" spans="1:17" ht="31.5">
      <c r="A354" s="162" t="s">
        <v>190</v>
      </c>
      <c r="B354" s="66"/>
      <c r="C354" s="48" t="s">
        <v>129</v>
      </c>
      <c r="D354" s="48" t="s">
        <v>171</v>
      </c>
      <c r="E354" s="56" t="s">
        <v>390</v>
      </c>
      <c r="F354" s="56" t="s">
        <v>178</v>
      </c>
      <c r="G354" s="62">
        <f>G355</f>
        <v>22331</v>
      </c>
      <c r="Q354" s="34"/>
    </row>
    <row r="355" spans="1:17" ht="15.75">
      <c r="A355" s="252" t="s">
        <v>191</v>
      </c>
      <c r="B355" s="66"/>
      <c r="C355" s="48" t="s">
        <v>129</v>
      </c>
      <c r="D355" s="48" t="s">
        <v>171</v>
      </c>
      <c r="E355" s="56" t="s">
        <v>390</v>
      </c>
      <c r="F355" s="56" t="s">
        <v>192</v>
      </c>
      <c r="G355" s="62">
        <v>22331</v>
      </c>
      <c r="Q355" s="34"/>
    </row>
    <row r="356" spans="1:17" ht="15.75">
      <c r="A356" s="262" t="s">
        <v>624</v>
      </c>
      <c r="B356" s="66"/>
      <c r="C356" s="48" t="s">
        <v>129</v>
      </c>
      <c r="D356" s="48" t="s">
        <v>171</v>
      </c>
      <c r="E356" s="56" t="s">
        <v>623</v>
      </c>
      <c r="F356" s="56"/>
      <c r="G356" s="70">
        <f>G357</f>
        <v>500</v>
      </c>
      <c r="Q356" s="34"/>
    </row>
    <row r="357" spans="1:26" s="306" customFormat="1" ht="31.5">
      <c r="A357" s="162" t="s">
        <v>190</v>
      </c>
      <c r="B357" s="66"/>
      <c r="C357" s="48" t="s">
        <v>129</v>
      </c>
      <c r="D357" s="48" t="s">
        <v>171</v>
      </c>
      <c r="E357" s="56" t="s">
        <v>623</v>
      </c>
      <c r="F357" s="56" t="s">
        <v>178</v>
      </c>
      <c r="G357" s="70">
        <f>G358</f>
        <v>500</v>
      </c>
      <c r="H357" s="335"/>
      <c r="I357" s="335"/>
      <c r="J357" s="335"/>
      <c r="K357" s="335"/>
      <c r="L357" s="335"/>
      <c r="M357" s="335"/>
      <c r="N357" s="335"/>
      <c r="O357" s="335"/>
      <c r="P357" s="335"/>
      <c r="Q357" s="336"/>
      <c r="R357" s="335"/>
      <c r="S357" s="335"/>
      <c r="T357" s="335"/>
      <c r="U357" s="335"/>
      <c r="V357" s="335"/>
      <c r="W357" s="335"/>
      <c r="X357" s="335"/>
      <c r="Y357" s="335"/>
      <c r="Z357" s="335"/>
    </row>
    <row r="358" spans="1:26" s="306" customFormat="1" ht="15.75">
      <c r="A358" s="234" t="s">
        <v>191</v>
      </c>
      <c r="B358" s="66"/>
      <c r="C358" s="48" t="s">
        <v>129</v>
      </c>
      <c r="D358" s="48" t="s">
        <v>171</v>
      </c>
      <c r="E358" s="56" t="s">
        <v>623</v>
      </c>
      <c r="F358" s="56" t="s">
        <v>192</v>
      </c>
      <c r="G358" s="70">
        <v>500</v>
      </c>
      <c r="H358" s="335"/>
      <c r="I358" s="335"/>
      <c r="J358" s="335"/>
      <c r="K358" s="335"/>
      <c r="L358" s="335"/>
      <c r="M358" s="335"/>
      <c r="N358" s="335"/>
      <c r="O358" s="335"/>
      <c r="P358" s="335"/>
      <c r="Q358" s="336"/>
      <c r="R358" s="335"/>
      <c r="S358" s="335"/>
      <c r="T358" s="335"/>
      <c r="U358" s="335"/>
      <c r="V358" s="335"/>
      <c r="W358" s="335"/>
      <c r="X358" s="335"/>
      <c r="Y358" s="335"/>
      <c r="Z358" s="335"/>
    </row>
    <row r="359" spans="1:26" s="306" customFormat="1" ht="63">
      <c r="A359" s="262" t="s">
        <v>249</v>
      </c>
      <c r="B359" s="66"/>
      <c r="C359" s="48" t="s">
        <v>129</v>
      </c>
      <c r="D359" s="48" t="s">
        <v>171</v>
      </c>
      <c r="E359" s="49" t="s">
        <v>245</v>
      </c>
      <c r="F359" s="56"/>
      <c r="G359" s="70">
        <f>G360</f>
        <v>3891</v>
      </c>
      <c r="H359" s="335"/>
      <c r="I359" s="335"/>
      <c r="J359" s="335"/>
      <c r="K359" s="335"/>
      <c r="L359" s="335"/>
      <c r="M359" s="335"/>
      <c r="N359" s="335"/>
      <c r="O359" s="335"/>
      <c r="P359" s="335"/>
      <c r="Q359" s="336"/>
      <c r="R359" s="335"/>
      <c r="S359" s="335"/>
      <c r="T359" s="335"/>
      <c r="U359" s="335"/>
      <c r="V359" s="335"/>
      <c r="W359" s="335"/>
      <c r="X359" s="335"/>
      <c r="Y359" s="335"/>
      <c r="Z359" s="335"/>
    </row>
    <row r="360" spans="1:26" s="306" customFormat="1" ht="31.5">
      <c r="A360" s="162" t="s">
        <v>190</v>
      </c>
      <c r="B360" s="66"/>
      <c r="C360" s="48" t="s">
        <v>129</v>
      </c>
      <c r="D360" s="48" t="s">
        <v>171</v>
      </c>
      <c r="E360" s="49" t="s">
        <v>245</v>
      </c>
      <c r="F360" s="56" t="s">
        <v>178</v>
      </c>
      <c r="G360" s="70">
        <f>G361</f>
        <v>3891</v>
      </c>
      <c r="H360" s="335"/>
      <c r="I360" s="335"/>
      <c r="J360" s="335"/>
      <c r="K360" s="335"/>
      <c r="L360" s="335"/>
      <c r="M360" s="335"/>
      <c r="N360" s="335"/>
      <c r="O360" s="335"/>
      <c r="P360" s="335"/>
      <c r="Q360" s="336"/>
      <c r="R360" s="335"/>
      <c r="S360" s="335"/>
      <c r="T360" s="335"/>
      <c r="U360" s="335"/>
      <c r="V360" s="335"/>
      <c r="W360" s="335"/>
      <c r="X360" s="335"/>
      <c r="Y360" s="335"/>
      <c r="Z360" s="335"/>
    </row>
    <row r="361" spans="1:26" s="306" customFormat="1" ht="15.75">
      <c r="A361" s="252" t="s">
        <v>191</v>
      </c>
      <c r="B361" s="66"/>
      <c r="C361" s="48" t="s">
        <v>129</v>
      </c>
      <c r="D361" s="48" t="s">
        <v>171</v>
      </c>
      <c r="E361" s="49" t="s">
        <v>245</v>
      </c>
      <c r="F361" s="56" t="s">
        <v>192</v>
      </c>
      <c r="G361" s="70">
        <v>3891</v>
      </c>
      <c r="H361" s="335"/>
      <c r="I361" s="335"/>
      <c r="J361" s="335"/>
      <c r="K361" s="335"/>
      <c r="L361" s="335"/>
      <c r="M361" s="335"/>
      <c r="N361" s="335"/>
      <c r="O361" s="335"/>
      <c r="P361" s="335"/>
      <c r="Q361" s="336"/>
      <c r="R361" s="335"/>
      <c r="S361" s="335"/>
      <c r="T361" s="335"/>
      <c r="U361" s="335"/>
      <c r="V361" s="335"/>
      <c r="W361" s="335"/>
      <c r="X361" s="335"/>
      <c r="Y361" s="335"/>
      <c r="Z361" s="335"/>
    </row>
    <row r="362" spans="1:26" s="306" customFormat="1" ht="15.75">
      <c r="A362" s="256" t="s">
        <v>272</v>
      </c>
      <c r="B362" s="47"/>
      <c r="C362" s="48" t="s">
        <v>129</v>
      </c>
      <c r="D362" s="48" t="s">
        <v>171</v>
      </c>
      <c r="E362" s="49" t="s">
        <v>37</v>
      </c>
      <c r="F362" s="56"/>
      <c r="G362" s="70">
        <f>G363</f>
        <v>254553.6</v>
      </c>
      <c r="H362" s="335"/>
      <c r="I362" s="335"/>
      <c r="J362" s="335"/>
      <c r="K362" s="335"/>
      <c r="L362" s="335"/>
      <c r="M362" s="335"/>
      <c r="N362" s="335"/>
      <c r="O362" s="335"/>
      <c r="P362" s="335"/>
      <c r="Q362" s="336"/>
      <c r="R362" s="335"/>
      <c r="S362" s="335"/>
      <c r="T362" s="335"/>
      <c r="U362" s="335"/>
      <c r="V362" s="335"/>
      <c r="W362" s="335"/>
      <c r="X362" s="335"/>
      <c r="Y362" s="335"/>
      <c r="Z362" s="335"/>
    </row>
    <row r="363" spans="1:26" s="306" customFormat="1" ht="31.5">
      <c r="A363" s="162" t="s">
        <v>190</v>
      </c>
      <c r="B363" s="48"/>
      <c r="C363" s="48" t="s">
        <v>129</v>
      </c>
      <c r="D363" s="48" t="s">
        <v>171</v>
      </c>
      <c r="E363" s="49" t="s">
        <v>37</v>
      </c>
      <c r="F363" s="56" t="s">
        <v>178</v>
      </c>
      <c r="G363" s="70">
        <f>G364</f>
        <v>254553.6</v>
      </c>
      <c r="H363" s="335"/>
      <c r="I363" s="335"/>
      <c r="J363" s="335"/>
      <c r="K363" s="335"/>
      <c r="L363" s="335"/>
      <c r="M363" s="335"/>
      <c r="N363" s="335"/>
      <c r="O363" s="335"/>
      <c r="P363" s="335"/>
      <c r="Q363" s="336"/>
      <c r="R363" s="335"/>
      <c r="S363" s="335"/>
      <c r="T363" s="335"/>
      <c r="U363" s="335"/>
      <c r="V363" s="335"/>
      <c r="W363" s="335"/>
      <c r="X363" s="335"/>
      <c r="Y363" s="335"/>
      <c r="Z363" s="335"/>
    </row>
    <row r="364" spans="1:26" s="306" customFormat="1" ht="15.75">
      <c r="A364" s="252" t="s">
        <v>191</v>
      </c>
      <c r="B364" s="48"/>
      <c r="C364" s="48" t="s">
        <v>129</v>
      </c>
      <c r="D364" s="48" t="s">
        <v>171</v>
      </c>
      <c r="E364" s="49" t="s">
        <v>37</v>
      </c>
      <c r="F364" s="56" t="s">
        <v>192</v>
      </c>
      <c r="G364" s="62">
        <v>254553.6</v>
      </c>
      <c r="H364" s="335"/>
      <c r="I364" s="335"/>
      <c r="J364" s="335"/>
      <c r="K364" s="335"/>
      <c r="L364" s="335"/>
      <c r="M364" s="335"/>
      <c r="N364" s="335"/>
      <c r="O364" s="335"/>
      <c r="P364" s="335"/>
      <c r="Q364" s="336"/>
      <c r="R364" s="335"/>
      <c r="S364" s="335"/>
      <c r="T364" s="335"/>
      <c r="U364" s="335"/>
      <c r="V364" s="335"/>
      <c r="W364" s="335"/>
      <c r="X364" s="335"/>
      <c r="Y364" s="335"/>
      <c r="Z364" s="335"/>
    </row>
    <row r="365" spans="1:7" ht="78.75">
      <c r="A365" s="264" t="s">
        <v>552</v>
      </c>
      <c r="B365" s="48"/>
      <c r="C365" s="48" t="s">
        <v>129</v>
      </c>
      <c r="D365" s="48" t="s">
        <v>171</v>
      </c>
      <c r="E365" s="56" t="s">
        <v>414</v>
      </c>
      <c r="F365" s="56"/>
      <c r="G365" s="62">
        <f>G366</f>
        <v>24.4</v>
      </c>
    </row>
    <row r="366" spans="1:7" ht="31.5">
      <c r="A366" s="234" t="s">
        <v>263</v>
      </c>
      <c r="B366" s="48"/>
      <c r="C366" s="48" t="s">
        <v>129</v>
      </c>
      <c r="D366" s="48" t="s">
        <v>171</v>
      </c>
      <c r="E366" s="56" t="s">
        <v>414</v>
      </c>
      <c r="F366" s="56" t="s">
        <v>178</v>
      </c>
      <c r="G366" s="62">
        <f>G367</f>
        <v>24.4</v>
      </c>
    </row>
    <row r="367" spans="1:7" ht="15.75">
      <c r="A367" s="234" t="s">
        <v>191</v>
      </c>
      <c r="B367" s="48"/>
      <c r="C367" s="48" t="s">
        <v>129</v>
      </c>
      <c r="D367" s="48" t="s">
        <v>171</v>
      </c>
      <c r="E367" s="56" t="s">
        <v>414</v>
      </c>
      <c r="F367" s="56" t="s">
        <v>192</v>
      </c>
      <c r="G367" s="62">
        <v>24.4</v>
      </c>
    </row>
    <row r="368" spans="1:7" ht="47.25">
      <c r="A368" s="234" t="s">
        <v>466</v>
      </c>
      <c r="B368" s="66"/>
      <c r="C368" s="48" t="s">
        <v>129</v>
      </c>
      <c r="D368" s="48" t="s">
        <v>171</v>
      </c>
      <c r="E368" s="49" t="s">
        <v>356</v>
      </c>
      <c r="F368" s="56"/>
      <c r="G368" s="62">
        <f>G369</f>
        <v>1779.9</v>
      </c>
    </row>
    <row r="369" spans="1:7" ht="31.5">
      <c r="A369" s="162" t="s">
        <v>190</v>
      </c>
      <c r="B369" s="66"/>
      <c r="C369" s="48" t="s">
        <v>129</v>
      </c>
      <c r="D369" s="48" t="s">
        <v>171</v>
      </c>
      <c r="E369" s="49" t="s">
        <v>356</v>
      </c>
      <c r="F369" s="56" t="s">
        <v>178</v>
      </c>
      <c r="G369" s="62">
        <f>G370</f>
        <v>1779.9</v>
      </c>
    </row>
    <row r="370" spans="1:7" ht="15.75">
      <c r="A370" s="252" t="s">
        <v>191</v>
      </c>
      <c r="B370" s="66"/>
      <c r="C370" s="48" t="s">
        <v>129</v>
      </c>
      <c r="D370" s="48" t="s">
        <v>171</v>
      </c>
      <c r="E370" s="49" t="s">
        <v>356</v>
      </c>
      <c r="F370" s="56" t="s">
        <v>192</v>
      </c>
      <c r="G370" s="62">
        <v>1779.9</v>
      </c>
    </row>
    <row r="371" spans="1:7" ht="31.5">
      <c r="A371" s="261" t="s">
        <v>313</v>
      </c>
      <c r="B371" s="86"/>
      <c r="C371" s="80" t="s">
        <v>129</v>
      </c>
      <c r="D371" s="80" t="s">
        <v>171</v>
      </c>
      <c r="E371" s="81" t="s">
        <v>314</v>
      </c>
      <c r="F371" s="76"/>
      <c r="G371" s="62">
        <f>G372</f>
        <v>55</v>
      </c>
    </row>
    <row r="372" spans="1:7" ht="31.5">
      <c r="A372" s="259" t="s">
        <v>190</v>
      </c>
      <c r="B372" s="86"/>
      <c r="C372" s="80" t="s">
        <v>129</v>
      </c>
      <c r="D372" s="80" t="s">
        <v>171</v>
      </c>
      <c r="E372" s="81" t="s">
        <v>314</v>
      </c>
      <c r="F372" s="76" t="s">
        <v>178</v>
      </c>
      <c r="G372" s="62">
        <f>G373</f>
        <v>55</v>
      </c>
    </row>
    <row r="373" spans="1:26" s="306" customFormat="1" ht="15.75">
      <c r="A373" s="260" t="s">
        <v>191</v>
      </c>
      <c r="B373" s="86"/>
      <c r="C373" s="80" t="s">
        <v>129</v>
      </c>
      <c r="D373" s="80" t="s">
        <v>171</v>
      </c>
      <c r="E373" s="81" t="s">
        <v>314</v>
      </c>
      <c r="F373" s="76" t="s">
        <v>192</v>
      </c>
      <c r="G373" s="62">
        <v>55</v>
      </c>
      <c r="H373" s="335"/>
      <c r="I373" s="335"/>
      <c r="J373" s="335"/>
      <c r="K373" s="335"/>
      <c r="L373" s="335"/>
      <c r="M373" s="335"/>
      <c r="N373" s="335"/>
      <c r="O373" s="335"/>
      <c r="P373" s="335"/>
      <c r="Q373" s="336"/>
      <c r="R373" s="335"/>
      <c r="S373" s="335"/>
      <c r="T373" s="335"/>
      <c r="U373" s="335"/>
      <c r="V373" s="335"/>
      <c r="W373" s="335"/>
      <c r="X373" s="335"/>
      <c r="Y373" s="335"/>
      <c r="Z373" s="335"/>
    </row>
    <row r="374" spans="1:26" s="306" customFormat="1" ht="31.5">
      <c r="A374" s="261" t="s">
        <v>595</v>
      </c>
      <c r="B374" s="86"/>
      <c r="C374" s="80" t="s">
        <v>129</v>
      </c>
      <c r="D374" s="80" t="s">
        <v>171</v>
      </c>
      <c r="E374" s="81" t="s">
        <v>710</v>
      </c>
      <c r="F374" s="76"/>
      <c r="G374" s="62">
        <f>G375</f>
        <v>1492.3</v>
      </c>
      <c r="H374" s="335"/>
      <c r="I374" s="335"/>
      <c r="J374" s="335"/>
      <c r="K374" s="335"/>
      <c r="L374" s="335"/>
      <c r="M374" s="335"/>
      <c r="N374" s="335"/>
      <c r="O374" s="335"/>
      <c r="P374" s="335"/>
      <c r="Q374" s="336"/>
      <c r="R374" s="335"/>
      <c r="S374" s="335"/>
      <c r="T374" s="335"/>
      <c r="U374" s="335"/>
      <c r="V374" s="335"/>
      <c r="W374" s="335"/>
      <c r="X374" s="335"/>
      <c r="Y374" s="335"/>
      <c r="Z374" s="335"/>
    </row>
    <row r="375" spans="1:26" s="306" customFormat="1" ht="31.5">
      <c r="A375" s="259" t="s">
        <v>190</v>
      </c>
      <c r="B375" s="86"/>
      <c r="C375" s="80" t="s">
        <v>129</v>
      </c>
      <c r="D375" s="80" t="s">
        <v>171</v>
      </c>
      <c r="E375" s="81" t="s">
        <v>710</v>
      </c>
      <c r="F375" s="76" t="s">
        <v>178</v>
      </c>
      <c r="G375" s="62">
        <f>G376</f>
        <v>1492.3</v>
      </c>
      <c r="H375" s="335"/>
      <c r="I375" s="335"/>
      <c r="J375" s="335"/>
      <c r="K375" s="335"/>
      <c r="L375" s="335"/>
      <c r="M375" s="335"/>
      <c r="N375" s="335"/>
      <c r="O375" s="335"/>
      <c r="P375" s="335"/>
      <c r="Q375" s="336"/>
      <c r="R375" s="335"/>
      <c r="S375" s="335"/>
      <c r="T375" s="335"/>
      <c r="U375" s="335"/>
      <c r="V375" s="335"/>
      <c r="W375" s="335"/>
      <c r="X375" s="335"/>
      <c r="Y375" s="335"/>
      <c r="Z375" s="335"/>
    </row>
    <row r="376" spans="1:26" s="306" customFormat="1" ht="15.75">
      <c r="A376" s="260" t="s">
        <v>191</v>
      </c>
      <c r="B376" s="86"/>
      <c r="C376" s="80" t="s">
        <v>129</v>
      </c>
      <c r="D376" s="80" t="s">
        <v>171</v>
      </c>
      <c r="E376" s="81" t="s">
        <v>710</v>
      </c>
      <c r="F376" s="76" t="s">
        <v>192</v>
      </c>
      <c r="G376" s="62">
        <v>1492.3</v>
      </c>
      <c r="H376" s="335"/>
      <c r="I376" s="335"/>
      <c r="J376" s="335"/>
      <c r="K376" s="335"/>
      <c r="L376" s="335"/>
      <c r="M376" s="335"/>
      <c r="N376" s="335"/>
      <c r="O376" s="335"/>
      <c r="P376" s="335"/>
      <c r="Q376" s="336"/>
      <c r="R376" s="335"/>
      <c r="S376" s="335"/>
      <c r="T376" s="335"/>
      <c r="U376" s="335"/>
      <c r="V376" s="335"/>
      <c r="W376" s="335"/>
      <c r="X376" s="335"/>
      <c r="Y376" s="335"/>
      <c r="Z376" s="335"/>
    </row>
    <row r="377" spans="1:26" s="306" customFormat="1" ht="31.5">
      <c r="A377" s="261" t="s">
        <v>358</v>
      </c>
      <c r="B377" s="86"/>
      <c r="C377" s="80" t="s">
        <v>129</v>
      </c>
      <c r="D377" s="80" t="s">
        <v>171</v>
      </c>
      <c r="E377" s="81" t="s">
        <v>357</v>
      </c>
      <c r="F377" s="76"/>
      <c r="G377" s="62">
        <f>G378</f>
        <v>27.6</v>
      </c>
      <c r="H377" s="335"/>
      <c r="I377" s="335"/>
      <c r="J377" s="335"/>
      <c r="K377" s="335"/>
      <c r="L377" s="335"/>
      <c r="M377" s="335"/>
      <c r="N377" s="335"/>
      <c r="O377" s="335"/>
      <c r="P377" s="335"/>
      <c r="Q377" s="336"/>
      <c r="R377" s="335"/>
      <c r="S377" s="335"/>
      <c r="T377" s="335"/>
      <c r="U377" s="335"/>
      <c r="V377" s="335"/>
      <c r="W377" s="335"/>
      <c r="X377" s="335"/>
      <c r="Y377" s="335"/>
      <c r="Z377" s="335"/>
    </row>
    <row r="378" spans="1:10" ht="51.75" customHeight="1">
      <c r="A378" s="259" t="s">
        <v>190</v>
      </c>
      <c r="B378" s="86"/>
      <c r="C378" s="80" t="s">
        <v>129</v>
      </c>
      <c r="D378" s="80" t="s">
        <v>171</v>
      </c>
      <c r="E378" s="81" t="s">
        <v>357</v>
      </c>
      <c r="F378" s="76" t="s">
        <v>178</v>
      </c>
      <c r="G378" s="62">
        <f>G379</f>
        <v>27.6</v>
      </c>
      <c r="H378" s="339">
        <f>H379</f>
        <v>0</v>
      </c>
      <c r="I378" s="339">
        <f>I379</f>
        <v>50</v>
      </c>
      <c r="J378" s="340"/>
    </row>
    <row r="379" spans="1:10" ht="15" customHeight="1">
      <c r="A379" s="260" t="s">
        <v>191</v>
      </c>
      <c r="B379" s="86"/>
      <c r="C379" s="80" t="s">
        <v>129</v>
      </c>
      <c r="D379" s="80" t="s">
        <v>171</v>
      </c>
      <c r="E379" s="81" t="s">
        <v>357</v>
      </c>
      <c r="F379" s="76" t="s">
        <v>192</v>
      </c>
      <c r="G379" s="62">
        <v>27.6</v>
      </c>
      <c r="H379" s="339">
        <f>H380</f>
        <v>0</v>
      </c>
      <c r="I379" s="339">
        <f>I380</f>
        <v>50</v>
      </c>
      <c r="J379" s="340"/>
    </row>
    <row r="380" spans="1:10" ht="18.75" customHeight="1">
      <c r="A380" s="235" t="s">
        <v>470</v>
      </c>
      <c r="B380" s="82"/>
      <c r="C380" s="80" t="s">
        <v>129</v>
      </c>
      <c r="D380" s="80" t="s">
        <v>171</v>
      </c>
      <c r="E380" s="81" t="s">
        <v>422</v>
      </c>
      <c r="F380" s="76"/>
      <c r="G380" s="88">
        <f>G381</f>
        <v>246.666</v>
      </c>
      <c r="H380" s="339">
        <v>0</v>
      </c>
      <c r="I380" s="88">
        <f>G442-H380</f>
        <v>50</v>
      </c>
      <c r="J380" s="341"/>
    </row>
    <row r="381" spans="1:10" ht="30" customHeight="1">
      <c r="A381" s="259" t="s">
        <v>190</v>
      </c>
      <c r="B381" s="82"/>
      <c r="C381" s="80" t="s">
        <v>129</v>
      </c>
      <c r="D381" s="80" t="s">
        <v>171</v>
      </c>
      <c r="E381" s="81" t="s">
        <v>422</v>
      </c>
      <c r="F381" s="76" t="s">
        <v>178</v>
      </c>
      <c r="G381" s="88">
        <f>G382</f>
        <v>246.666</v>
      </c>
      <c r="H381" s="342"/>
      <c r="I381" s="340"/>
      <c r="J381" s="341"/>
    </row>
    <row r="382" spans="1:10" ht="18.75" customHeight="1">
      <c r="A382" s="260" t="s">
        <v>191</v>
      </c>
      <c r="B382" s="82"/>
      <c r="C382" s="80" t="s">
        <v>129</v>
      </c>
      <c r="D382" s="80" t="s">
        <v>171</v>
      </c>
      <c r="E382" s="81" t="s">
        <v>422</v>
      </c>
      <c r="F382" s="76" t="s">
        <v>192</v>
      </c>
      <c r="G382" s="62">
        <v>246.666</v>
      </c>
      <c r="H382" s="342"/>
      <c r="I382" s="340"/>
      <c r="J382" s="341"/>
    </row>
    <row r="383" spans="1:26" s="306" customFormat="1" ht="31.5">
      <c r="A383" s="251" t="s">
        <v>336</v>
      </c>
      <c r="B383" s="57"/>
      <c r="C383" s="45" t="s">
        <v>129</v>
      </c>
      <c r="D383" s="45" t="s">
        <v>171</v>
      </c>
      <c r="E383" s="52" t="s">
        <v>38</v>
      </c>
      <c r="F383" s="57"/>
      <c r="G383" s="58">
        <f>G384</f>
        <v>250</v>
      </c>
      <c r="H383" s="335"/>
      <c r="I383" s="335"/>
      <c r="J383" s="335"/>
      <c r="K383" s="335"/>
      <c r="L383" s="335"/>
      <c r="M383" s="335"/>
      <c r="N383" s="335"/>
      <c r="O383" s="335"/>
      <c r="P383" s="335"/>
      <c r="Q383" s="336"/>
      <c r="R383" s="335"/>
      <c r="S383" s="335"/>
      <c r="T383" s="335"/>
      <c r="U383" s="335"/>
      <c r="V383" s="335"/>
      <c r="W383" s="335"/>
      <c r="X383" s="335"/>
      <c r="Y383" s="335"/>
      <c r="Z383" s="335"/>
    </row>
    <row r="384" spans="1:26" s="306" customFormat="1" ht="31.5">
      <c r="A384" s="265" t="s">
        <v>549</v>
      </c>
      <c r="B384" s="57"/>
      <c r="C384" s="45" t="s">
        <v>129</v>
      </c>
      <c r="D384" s="45" t="s">
        <v>171</v>
      </c>
      <c r="E384" s="52" t="s">
        <v>225</v>
      </c>
      <c r="F384" s="57"/>
      <c r="G384" s="58">
        <f>G385</f>
        <v>250</v>
      </c>
      <c r="H384" s="335"/>
      <c r="I384" s="335"/>
      <c r="J384" s="335"/>
      <c r="K384" s="335"/>
      <c r="L384" s="335"/>
      <c r="M384" s="335"/>
      <c r="N384" s="335"/>
      <c r="O384" s="335"/>
      <c r="P384" s="335"/>
      <c r="Q384" s="336"/>
      <c r="R384" s="335"/>
      <c r="S384" s="335"/>
      <c r="T384" s="335"/>
      <c r="U384" s="335"/>
      <c r="V384" s="335"/>
      <c r="W384" s="335"/>
      <c r="X384" s="335"/>
      <c r="Y384" s="335"/>
      <c r="Z384" s="335"/>
    </row>
    <row r="385" spans="1:26" s="306" customFormat="1" ht="15.75">
      <c r="A385" s="266" t="s">
        <v>558</v>
      </c>
      <c r="B385" s="86"/>
      <c r="C385" s="80" t="s">
        <v>129</v>
      </c>
      <c r="D385" s="80" t="s">
        <v>171</v>
      </c>
      <c r="E385" s="81" t="s">
        <v>39</v>
      </c>
      <c r="F385" s="76"/>
      <c r="G385" s="62">
        <f>G386</f>
        <v>250</v>
      </c>
      <c r="H385" s="335"/>
      <c r="I385" s="335"/>
      <c r="J385" s="335"/>
      <c r="K385" s="335"/>
      <c r="L385" s="335"/>
      <c r="M385" s="335"/>
      <c r="N385" s="335"/>
      <c r="O385" s="335"/>
      <c r="P385" s="335"/>
      <c r="Q385" s="336"/>
      <c r="R385" s="335"/>
      <c r="S385" s="335"/>
      <c r="T385" s="335"/>
      <c r="U385" s="335"/>
      <c r="V385" s="335"/>
      <c r="W385" s="335"/>
      <c r="X385" s="335"/>
      <c r="Y385" s="335"/>
      <c r="Z385" s="335"/>
    </row>
    <row r="386" spans="1:26" s="306" customFormat="1" ht="30.75" customHeight="1">
      <c r="A386" s="162" t="s">
        <v>190</v>
      </c>
      <c r="B386" s="47"/>
      <c r="C386" s="48" t="s">
        <v>129</v>
      </c>
      <c r="D386" s="48" t="s">
        <v>171</v>
      </c>
      <c r="E386" s="81" t="s">
        <v>39</v>
      </c>
      <c r="F386" s="56" t="s">
        <v>178</v>
      </c>
      <c r="G386" s="62">
        <f>G387</f>
        <v>250</v>
      </c>
      <c r="H386" s="335"/>
      <c r="I386" s="335"/>
      <c r="J386" s="335"/>
      <c r="K386" s="335"/>
      <c r="L386" s="335"/>
      <c r="M386" s="335"/>
      <c r="N386" s="335"/>
      <c r="O386" s="335"/>
      <c r="P386" s="335"/>
      <c r="Q386" s="336"/>
      <c r="R386" s="335"/>
      <c r="S386" s="335"/>
      <c r="T386" s="335"/>
      <c r="U386" s="335"/>
      <c r="V386" s="335"/>
      <c r="W386" s="335"/>
      <c r="X386" s="335"/>
      <c r="Y386" s="335"/>
      <c r="Z386" s="335"/>
    </row>
    <row r="387" spans="1:26" s="306" customFormat="1" ht="15.75" customHeight="1">
      <c r="A387" s="252" t="s">
        <v>191</v>
      </c>
      <c r="B387" s="47"/>
      <c r="C387" s="48" t="s">
        <v>129</v>
      </c>
      <c r="D387" s="48" t="s">
        <v>171</v>
      </c>
      <c r="E387" s="81" t="s">
        <v>39</v>
      </c>
      <c r="F387" s="56" t="s">
        <v>192</v>
      </c>
      <c r="G387" s="62">
        <v>250</v>
      </c>
      <c r="H387" s="335"/>
      <c r="I387" s="335"/>
      <c r="J387" s="335"/>
      <c r="K387" s="335"/>
      <c r="L387" s="335"/>
      <c r="M387" s="335"/>
      <c r="N387" s="335"/>
      <c r="O387" s="335"/>
      <c r="P387" s="335"/>
      <c r="Q387" s="336"/>
      <c r="R387" s="335"/>
      <c r="S387" s="335"/>
      <c r="T387" s="335"/>
      <c r="U387" s="335"/>
      <c r="V387" s="335"/>
      <c r="W387" s="335"/>
      <c r="X387" s="335"/>
      <c r="Y387" s="335"/>
      <c r="Z387" s="335"/>
    </row>
    <row r="388" spans="1:26" s="306" customFormat="1" ht="31.5">
      <c r="A388" s="233" t="s">
        <v>539</v>
      </c>
      <c r="B388" s="51"/>
      <c r="C388" s="45" t="s">
        <v>129</v>
      </c>
      <c r="D388" s="45" t="s">
        <v>171</v>
      </c>
      <c r="E388" s="52" t="s">
        <v>80</v>
      </c>
      <c r="F388" s="57"/>
      <c r="G388" s="58">
        <f>G389</f>
        <v>250</v>
      </c>
      <c r="H388" s="335"/>
      <c r="I388" s="335"/>
      <c r="J388" s="335"/>
      <c r="K388" s="335"/>
      <c r="L388" s="335"/>
      <c r="M388" s="335"/>
      <c r="N388" s="335"/>
      <c r="O388" s="335"/>
      <c r="P388" s="335"/>
      <c r="Q388" s="336"/>
      <c r="R388" s="335"/>
      <c r="S388" s="335"/>
      <c r="T388" s="335"/>
      <c r="U388" s="335"/>
      <c r="V388" s="335"/>
      <c r="W388" s="335"/>
      <c r="X388" s="335"/>
      <c r="Y388" s="335"/>
      <c r="Z388" s="335"/>
    </row>
    <row r="389" spans="1:26" s="306" customFormat="1" ht="15.75">
      <c r="A389" s="267" t="s">
        <v>540</v>
      </c>
      <c r="B389" s="66"/>
      <c r="C389" s="48" t="s">
        <v>129</v>
      </c>
      <c r="D389" s="48" t="s">
        <v>171</v>
      </c>
      <c r="E389" s="49" t="s">
        <v>81</v>
      </c>
      <c r="F389" s="56"/>
      <c r="G389" s="62">
        <f>G390</f>
        <v>250</v>
      </c>
      <c r="H389" s="335"/>
      <c r="I389" s="335"/>
      <c r="J389" s="335"/>
      <c r="K389" s="335"/>
      <c r="L389" s="335"/>
      <c r="M389" s="335"/>
      <c r="N389" s="335"/>
      <c r="O389" s="335"/>
      <c r="P389" s="335"/>
      <c r="Q389" s="336"/>
      <c r="R389" s="335"/>
      <c r="S389" s="335"/>
      <c r="T389" s="335"/>
      <c r="U389" s="335"/>
      <c r="V389" s="335"/>
      <c r="W389" s="335"/>
      <c r="X389" s="335"/>
      <c r="Y389" s="335"/>
      <c r="Z389" s="335"/>
    </row>
    <row r="390" spans="1:18" ht="31.5">
      <c r="A390" s="162" t="s">
        <v>190</v>
      </c>
      <c r="B390" s="66"/>
      <c r="C390" s="48" t="s">
        <v>129</v>
      </c>
      <c r="D390" s="48" t="s">
        <v>171</v>
      </c>
      <c r="E390" s="49" t="s">
        <v>81</v>
      </c>
      <c r="F390" s="56" t="s">
        <v>178</v>
      </c>
      <c r="G390" s="62">
        <f>G391</f>
        <v>250</v>
      </c>
      <c r="R390" s="332" t="e">
        <f>G390+#REF!+G433+G437+G560</f>
        <v>#REF!</v>
      </c>
    </row>
    <row r="391" spans="1:7" ht="15.75">
      <c r="A391" s="252" t="s">
        <v>191</v>
      </c>
      <c r="B391" s="66"/>
      <c r="C391" s="48" t="s">
        <v>129</v>
      </c>
      <c r="D391" s="48" t="s">
        <v>171</v>
      </c>
      <c r="E391" s="49" t="s">
        <v>81</v>
      </c>
      <c r="F391" s="56" t="s">
        <v>192</v>
      </c>
      <c r="G391" s="62">
        <v>250</v>
      </c>
    </row>
    <row r="392" spans="1:7" ht="15.75">
      <c r="A392" s="268" t="s">
        <v>240</v>
      </c>
      <c r="B392" s="51"/>
      <c r="C392" s="45" t="s">
        <v>129</v>
      </c>
      <c r="D392" s="45" t="s">
        <v>158</v>
      </c>
      <c r="E392" s="52"/>
      <c r="F392" s="56"/>
      <c r="G392" s="58">
        <f>G393+G442+G446+G438+G451</f>
        <v>78326.08</v>
      </c>
    </row>
    <row r="393" spans="1:7" ht="15.75">
      <c r="A393" s="257" t="s">
        <v>546</v>
      </c>
      <c r="B393" s="93"/>
      <c r="C393" s="93" t="s">
        <v>129</v>
      </c>
      <c r="D393" s="93" t="s">
        <v>158</v>
      </c>
      <c r="E393" s="98" t="s">
        <v>11</v>
      </c>
      <c r="F393" s="56"/>
      <c r="G393" s="58">
        <f>G394</f>
        <v>35958.39</v>
      </c>
    </row>
    <row r="394" spans="1:7" ht="31.5">
      <c r="A394" s="233" t="s">
        <v>547</v>
      </c>
      <c r="B394" s="77"/>
      <c r="C394" s="45" t="s">
        <v>129</v>
      </c>
      <c r="D394" s="45" t="s">
        <v>158</v>
      </c>
      <c r="E394" s="52" t="s">
        <v>33</v>
      </c>
      <c r="F394" s="57"/>
      <c r="G394" s="58">
        <f>G395+G405+G408+G411+G414+G417+G420+G423+G426+G429+G398+G432+G435</f>
        <v>35958.39</v>
      </c>
    </row>
    <row r="395" spans="1:7" ht="15.75">
      <c r="A395" s="267" t="s">
        <v>106</v>
      </c>
      <c r="B395" s="47"/>
      <c r="C395" s="48" t="s">
        <v>129</v>
      </c>
      <c r="D395" s="48" t="s">
        <v>158</v>
      </c>
      <c r="E395" s="49" t="s">
        <v>34</v>
      </c>
      <c r="F395" s="56"/>
      <c r="G395" s="62">
        <f>G396</f>
        <v>17938.1</v>
      </c>
    </row>
    <row r="396" spans="1:26" s="306" customFormat="1" ht="31.5">
      <c r="A396" s="162" t="s">
        <v>190</v>
      </c>
      <c r="B396" s="47"/>
      <c r="C396" s="48" t="s">
        <v>129</v>
      </c>
      <c r="D396" s="48" t="s">
        <v>158</v>
      </c>
      <c r="E396" s="49" t="s">
        <v>34</v>
      </c>
      <c r="F396" s="56" t="s">
        <v>178</v>
      </c>
      <c r="G396" s="62">
        <f>SUM(G397:G397)</f>
        <v>17938.1</v>
      </c>
      <c r="H396" s="335"/>
      <c r="I396" s="335"/>
      <c r="J396" s="335"/>
      <c r="K396" s="335"/>
      <c r="L396" s="335"/>
      <c r="M396" s="335"/>
      <c r="N396" s="335"/>
      <c r="O396" s="335"/>
      <c r="P396" s="335"/>
      <c r="Q396" s="336"/>
      <c r="R396" s="335"/>
      <c r="S396" s="335"/>
      <c r="T396" s="335"/>
      <c r="U396" s="335"/>
      <c r="V396" s="335"/>
      <c r="W396" s="335"/>
      <c r="X396" s="335"/>
      <c r="Y396" s="335"/>
      <c r="Z396" s="335"/>
    </row>
    <row r="397" spans="1:26" s="306" customFormat="1" ht="15.75">
      <c r="A397" s="252" t="s">
        <v>195</v>
      </c>
      <c r="B397" s="51"/>
      <c r="C397" s="48" t="s">
        <v>129</v>
      </c>
      <c r="D397" s="48" t="s">
        <v>158</v>
      </c>
      <c r="E397" s="49" t="s">
        <v>34</v>
      </c>
      <c r="F397" s="56" t="s">
        <v>196</v>
      </c>
      <c r="G397" s="62">
        <v>17938.1</v>
      </c>
      <c r="H397" s="335"/>
      <c r="I397" s="335"/>
      <c r="J397" s="335"/>
      <c r="K397" s="335"/>
      <c r="L397" s="335"/>
      <c r="M397" s="335"/>
      <c r="N397" s="335"/>
      <c r="O397" s="335"/>
      <c r="P397" s="335"/>
      <c r="Q397" s="336"/>
      <c r="R397" s="335"/>
      <c r="S397" s="335"/>
      <c r="T397" s="335"/>
      <c r="U397" s="335"/>
      <c r="V397" s="335"/>
      <c r="W397" s="335"/>
      <c r="X397" s="335"/>
      <c r="Y397" s="335"/>
      <c r="Z397" s="335"/>
    </row>
    <row r="398" spans="1:26" s="306" customFormat="1" ht="15.75">
      <c r="A398" s="243" t="s">
        <v>381</v>
      </c>
      <c r="B398" s="66"/>
      <c r="C398" s="48" t="s">
        <v>129</v>
      </c>
      <c r="D398" s="48" t="s">
        <v>158</v>
      </c>
      <c r="E398" s="49" t="s">
        <v>379</v>
      </c>
      <c r="F398" s="56"/>
      <c r="G398" s="70">
        <f>G399+G403</f>
        <v>13277.390000000001</v>
      </c>
      <c r="H398" s="335"/>
      <c r="I398" s="335"/>
      <c r="J398" s="335"/>
      <c r="K398" s="335"/>
      <c r="L398" s="335"/>
      <c r="M398" s="335"/>
      <c r="N398" s="335"/>
      <c r="O398" s="335"/>
      <c r="P398" s="335"/>
      <c r="Q398" s="336"/>
      <c r="R398" s="335"/>
      <c r="S398" s="335"/>
      <c r="T398" s="335"/>
      <c r="U398" s="335"/>
      <c r="V398" s="335"/>
      <c r="W398" s="335"/>
      <c r="X398" s="335"/>
      <c r="Y398" s="335"/>
      <c r="Z398" s="335"/>
    </row>
    <row r="399" spans="1:26" s="306" customFormat="1" ht="31.5">
      <c r="A399" s="162" t="s">
        <v>190</v>
      </c>
      <c r="B399" s="66"/>
      <c r="C399" s="48" t="s">
        <v>129</v>
      </c>
      <c r="D399" s="48" t="s">
        <v>158</v>
      </c>
      <c r="E399" s="49" t="s">
        <v>379</v>
      </c>
      <c r="F399" s="56" t="s">
        <v>178</v>
      </c>
      <c r="G399" s="70">
        <f>G400+G401+G402</f>
        <v>13133.69</v>
      </c>
      <c r="H399" s="335"/>
      <c r="I399" s="335"/>
      <c r="J399" s="335"/>
      <c r="K399" s="335"/>
      <c r="L399" s="335"/>
      <c r="M399" s="335"/>
      <c r="N399" s="335"/>
      <c r="O399" s="335"/>
      <c r="P399" s="335"/>
      <c r="Q399" s="336"/>
      <c r="R399" s="335"/>
      <c r="S399" s="335"/>
      <c r="T399" s="335"/>
      <c r="U399" s="335"/>
      <c r="V399" s="335"/>
      <c r="W399" s="335"/>
      <c r="X399" s="335"/>
      <c r="Y399" s="335"/>
      <c r="Z399" s="335"/>
    </row>
    <row r="400" spans="1:26" s="306" customFormat="1" ht="15.75">
      <c r="A400" s="234" t="s">
        <v>191</v>
      </c>
      <c r="B400" s="66"/>
      <c r="C400" s="48" t="s">
        <v>129</v>
      </c>
      <c r="D400" s="48" t="s">
        <v>158</v>
      </c>
      <c r="E400" s="49" t="s">
        <v>379</v>
      </c>
      <c r="F400" s="56" t="s">
        <v>192</v>
      </c>
      <c r="G400" s="62">
        <v>143.7</v>
      </c>
      <c r="H400" s="335"/>
      <c r="I400" s="335"/>
      <c r="J400" s="335"/>
      <c r="K400" s="335"/>
      <c r="L400" s="335"/>
      <c r="M400" s="335"/>
      <c r="N400" s="335"/>
      <c r="O400" s="335"/>
      <c r="P400" s="335"/>
      <c r="Q400" s="336"/>
      <c r="R400" s="335"/>
      <c r="S400" s="335"/>
      <c r="T400" s="335"/>
      <c r="U400" s="335"/>
      <c r="V400" s="335"/>
      <c r="W400" s="335"/>
      <c r="X400" s="335"/>
      <c r="Y400" s="335"/>
      <c r="Z400" s="335"/>
    </row>
    <row r="401" spans="1:26" s="306" customFormat="1" ht="15.75">
      <c r="A401" s="252" t="s">
        <v>197</v>
      </c>
      <c r="B401" s="66"/>
      <c r="C401" s="48" t="s">
        <v>129</v>
      </c>
      <c r="D401" s="48" t="s">
        <v>158</v>
      </c>
      <c r="E401" s="49" t="s">
        <v>379</v>
      </c>
      <c r="F401" s="56" t="s">
        <v>196</v>
      </c>
      <c r="G401" s="62">
        <v>12846.39</v>
      </c>
      <c r="H401" s="335"/>
      <c r="I401" s="335"/>
      <c r="J401" s="335"/>
      <c r="K401" s="335"/>
      <c r="L401" s="335"/>
      <c r="M401" s="335"/>
      <c r="N401" s="335"/>
      <c r="O401" s="335"/>
      <c r="P401" s="335"/>
      <c r="Q401" s="336"/>
      <c r="R401" s="335"/>
      <c r="S401" s="335"/>
      <c r="T401" s="335"/>
      <c r="U401" s="335"/>
      <c r="V401" s="335"/>
      <c r="W401" s="335"/>
      <c r="X401" s="335"/>
      <c r="Y401" s="335"/>
      <c r="Z401" s="335"/>
    </row>
    <row r="402" spans="1:26" s="306" customFormat="1" ht="31.5">
      <c r="A402" s="234" t="s">
        <v>605</v>
      </c>
      <c r="B402" s="66"/>
      <c r="C402" s="48" t="s">
        <v>129</v>
      </c>
      <c r="D402" s="48" t="s">
        <v>158</v>
      </c>
      <c r="E402" s="49" t="s">
        <v>379</v>
      </c>
      <c r="F402" s="56" t="s">
        <v>203</v>
      </c>
      <c r="G402" s="62">
        <v>143.6</v>
      </c>
      <c r="H402" s="335"/>
      <c r="I402" s="335"/>
      <c r="J402" s="335"/>
      <c r="K402" s="335"/>
      <c r="L402" s="335"/>
      <c r="M402" s="335"/>
      <c r="N402" s="335"/>
      <c r="O402" s="335"/>
      <c r="P402" s="335"/>
      <c r="Q402" s="336"/>
      <c r="R402" s="335"/>
      <c r="S402" s="335"/>
      <c r="T402" s="335"/>
      <c r="U402" s="335"/>
      <c r="V402" s="335"/>
      <c r="W402" s="335"/>
      <c r="X402" s="335"/>
      <c r="Y402" s="335"/>
      <c r="Z402" s="335"/>
    </row>
    <row r="403" spans="1:26" s="306" customFormat="1" ht="15.75">
      <c r="A403" s="234" t="s">
        <v>90</v>
      </c>
      <c r="B403" s="66"/>
      <c r="C403" s="48" t="s">
        <v>129</v>
      </c>
      <c r="D403" s="48" t="s">
        <v>158</v>
      </c>
      <c r="E403" s="49" t="s">
        <v>379</v>
      </c>
      <c r="F403" s="56" t="s">
        <v>87</v>
      </c>
      <c r="G403" s="62">
        <f>G404</f>
        <v>143.7</v>
      </c>
      <c r="H403" s="335"/>
      <c r="I403" s="335"/>
      <c r="J403" s="335"/>
      <c r="K403" s="335"/>
      <c r="L403" s="335"/>
      <c r="M403" s="335"/>
      <c r="N403" s="335"/>
      <c r="O403" s="335"/>
      <c r="P403" s="335"/>
      <c r="Q403" s="336"/>
      <c r="R403" s="335"/>
      <c r="S403" s="335"/>
      <c r="T403" s="335"/>
      <c r="U403" s="335"/>
      <c r="V403" s="335"/>
      <c r="W403" s="335"/>
      <c r="X403" s="335"/>
      <c r="Y403" s="335"/>
      <c r="Z403" s="335"/>
    </row>
    <row r="404" spans="1:26" s="306" customFormat="1" ht="31.5">
      <c r="A404" s="234" t="s">
        <v>228</v>
      </c>
      <c r="B404" s="66"/>
      <c r="C404" s="48" t="s">
        <v>129</v>
      </c>
      <c r="D404" s="48" t="s">
        <v>158</v>
      </c>
      <c r="E404" s="49" t="s">
        <v>379</v>
      </c>
      <c r="F404" s="56" t="s">
        <v>88</v>
      </c>
      <c r="G404" s="62">
        <v>143.7</v>
      </c>
      <c r="H404" s="335"/>
      <c r="I404" s="335"/>
      <c r="J404" s="335"/>
      <c r="K404" s="335"/>
      <c r="L404" s="335"/>
      <c r="M404" s="335"/>
      <c r="N404" s="335"/>
      <c r="O404" s="335"/>
      <c r="P404" s="335"/>
      <c r="Q404" s="336"/>
      <c r="R404" s="335"/>
      <c r="S404" s="335"/>
      <c r="T404" s="335"/>
      <c r="U404" s="335"/>
      <c r="V404" s="335"/>
      <c r="W404" s="335"/>
      <c r="X404" s="335"/>
      <c r="Y404" s="335"/>
      <c r="Z404" s="335"/>
    </row>
    <row r="405" spans="1:26" s="306" customFormat="1" ht="31.5">
      <c r="A405" s="256" t="s">
        <v>627</v>
      </c>
      <c r="B405" s="66"/>
      <c r="C405" s="48" t="s">
        <v>129</v>
      </c>
      <c r="D405" s="48" t="s">
        <v>158</v>
      </c>
      <c r="E405" s="56" t="s">
        <v>606</v>
      </c>
      <c r="F405" s="56"/>
      <c r="G405" s="62">
        <f>G406</f>
        <v>454.8</v>
      </c>
      <c r="H405" s="335"/>
      <c r="I405" s="335"/>
      <c r="J405" s="335"/>
      <c r="K405" s="335"/>
      <c r="L405" s="335"/>
      <c r="M405" s="335"/>
      <c r="N405" s="335"/>
      <c r="O405" s="335"/>
      <c r="P405" s="335"/>
      <c r="Q405" s="336"/>
      <c r="R405" s="335"/>
      <c r="S405" s="335"/>
      <c r="T405" s="335"/>
      <c r="U405" s="335"/>
      <c r="V405" s="335"/>
      <c r="W405" s="335"/>
      <c r="X405" s="335"/>
      <c r="Y405" s="335"/>
      <c r="Z405" s="335"/>
    </row>
    <row r="406" spans="1:7" ht="31.5">
      <c r="A406" s="162" t="s">
        <v>190</v>
      </c>
      <c r="B406" s="66"/>
      <c r="C406" s="48" t="s">
        <v>129</v>
      </c>
      <c r="D406" s="48" t="s">
        <v>158</v>
      </c>
      <c r="E406" s="56" t="s">
        <v>606</v>
      </c>
      <c r="F406" s="56" t="s">
        <v>178</v>
      </c>
      <c r="G406" s="62">
        <f>G407</f>
        <v>454.8</v>
      </c>
    </row>
    <row r="407" spans="1:10" ht="24.75" customHeight="1">
      <c r="A407" s="234" t="s">
        <v>195</v>
      </c>
      <c r="B407" s="66"/>
      <c r="C407" s="48" t="s">
        <v>129</v>
      </c>
      <c r="D407" s="48" t="s">
        <v>158</v>
      </c>
      <c r="E407" s="56" t="s">
        <v>606</v>
      </c>
      <c r="F407" s="56" t="s">
        <v>196</v>
      </c>
      <c r="G407" s="62">
        <v>454.8</v>
      </c>
      <c r="H407" s="339">
        <f>H408</f>
        <v>0</v>
      </c>
      <c r="I407" s="339" t="e">
        <f>I408</f>
        <v>#REF!</v>
      </c>
      <c r="J407" s="340"/>
    </row>
    <row r="408" spans="1:10" ht="15" customHeight="1">
      <c r="A408" s="256" t="s">
        <v>216</v>
      </c>
      <c r="B408" s="51"/>
      <c r="C408" s="48" t="s">
        <v>129</v>
      </c>
      <c r="D408" s="48" t="s">
        <v>158</v>
      </c>
      <c r="E408" s="49" t="s">
        <v>218</v>
      </c>
      <c r="F408" s="56"/>
      <c r="G408" s="62">
        <f>G409</f>
        <v>125</v>
      </c>
      <c r="H408" s="339">
        <f>H409</f>
        <v>0</v>
      </c>
      <c r="I408" s="339" t="e">
        <f>I409</f>
        <v>#REF!</v>
      </c>
      <c r="J408" s="340"/>
    </row>
    <row r="409" spans="1:10" ht="18.75" customHeight="1">
      <c r="A409" s="162" t="s">
        <v>190</v>
      </c>
      <c r="B409" s="51"/>
      <c r="C409" s="48" t="s">
        <v>129</v>
      </c>
      <c r="D409" s="48" t="s">
        <v>158</v>
      </c>
      <c r="E409" s="49" t="s">
        <v>218</v>
      </c>
      <c r="F409" s="56" t="s">
        <v>178</v>
      </c>
      <c r="G409" s="62">
        <f>G410</f>
        <v>125</v>
      </c>
      <c r="H409" s="339">
        <v>0</v>
      </c>
      <c r="I409" s="88" t="e">
        <f>#REF!-H409</f>
        <v>#REF!</v>
      </c>
      <c r="J409" s="341"/>
    </row>
    <row r="410" spans="1:10" ht="18" customHeight="1">
      <c r="A410" s="252" t="s">
        <v>195</v>
      </c>
      <c r="B410" s="51"/>
      <c r="C410" s="48" t="s">
        <v>129</v>
      </c>
      <c r="D410" s="48" t="s">
        <v>158</v>
      </c>
      <c r="E410" s="49" t="s">
        <v>218</v>
      </c>
      <c r="F410" s="56" t="s">
        <v>196</v>
      </c>
      <c r="G410" s="62">
        <v>125</v>
      </c>
      <c r="H410" s="339" t="e">
        <f>H411</f>
        <v>#REF!</v>
      </c>
      <c r="I410" s="339" t="e">
        <f>I411</f>
        <v>#REF!</v>
      </c>
      <c r="J410" s="340"/>
    </row>
    <row r="411" spans="1:10" ht="15" customHeight="1">
      <c r="A411" s="234" t="s">
        <v>105</v>
      </c>
      <c r="B411" s="47"/>
      <c r="C411" s="48" t="s">
        <v>129</v>
      </c>
      <c r="D411" s="48" t="s">
        <v>158</v>
      </c>
      <c r="E411" s="49" t="s">
        <v>319</v>
      </c>
      <c r="F411" s="56"/>
      <c r="G411" s="62">
        <f>G412</f>
        <v>20</v>
      </c>
      <c r="H411" s="339" t="e">
        <f>#REF!</f>
        <v>#REF!</v>
      </c>
      <c r="I411" s="339" t="e">
        <f>#REF!</f>
        <v>#REF!</v>
      </c>
      <c r="J411" s="340"/>
    </row>
    <row r="412" spans="1:7" ht="31.5">
      <c r="A412" s="162" t="s">
        <v>190</v>
      </c>
      <c r="B412" s="47"/>
      <c r="C412" s="48" t="s">
        <v>129</v>
      </c>
      <c r="D412" s="48" t="s">
        <v>158</v>
      </c>
      <c r="E412" s="49" t="s">
        <v>319</v>
      </c>
      <c r="F412" s="56" t="s">
        <v>178</v>
      </c>
      <c r="G412" s="62">
        <f>G413</f>
        <v>20</v>
      </c>
    </row>
    <row r="413" spans="1:7" ht="15.75">
      <c r="A413" s="252" t="s">
        <v>195</v>
      </c>
      <c r="B413" s="47"/>
      <c r="C413" s="48" t="s">
        <v>129</v>
      </c>
      <c r="D413" s="48" t="s">
        <v>158</v>
      </c>
      <c r="E413" s="49" t="s">
        <v>319</v>
      </c>
      <c r="F413" s="56" t="s">
        <v>196</v>
      </c>
      <c r="G413" s="62">
        <v>20</v>
      </c>
    </row>
    <row r="414" spans="1:26" s="306" customFormat="1" ht="15.75">
      <c r="A414" s="252" t="s">
        <v>98</v>
      </c>
      <c r="B414" s="47"/>
      <c r="C414" s="48" t="s">
        <v>129</v>
      </c>
      <c r="D414" s="48" t="s">
        <v>158</v>
      </c>
      <c r="E414" s="49" t="s">
        <v>706</v>
      </c>
      <c r="F414" s="56"/>
      <c r="G414" s="62">
        <f>G415</f>
        <v>490</v>
      </c>
      <c r="H414" s="335"/>
      <c r="I414" s="335"/>
      <c r="J414" s="335"/>
      <c r="K414" s="335"/>
      <c r="L414" s="335"/>
      <c r="M414" s="335"/>
      <c r="N414" s="335"/>
      <c r="O414" s="335"/>
      <c r="P414" s="335"/>
      <c r="Q414" s="336"/>
      <c r="R414" s="335"/>
      <c r="S414" s="335"/>
      <c r="T414" s="335"/>
      <c r="U414" s="335"/>
      <c r="V414" s="335"/>
      <c r="W414" s="335"/>
      <c r="X414" s="335"/>
      <c r="Y414" s="335"/>
      <c r="Z414" s="335"/>
    </row>
    <row r="415" spans="1:26" s="306" customFormat="1" ht="31.5">
      <c r="A415" s="162" t="s">
        <v>190</v>
      </c>
      <c r="B415" s="47"/>
      <c r="C415" s="48" t="s">
        <v>129</v>
      </c>
      <c r="D415" s="48" t="s">
        <v>158</v>
      </c>
      <c r="E415" s="49" t="s">
        <v>706</v>
      </c>
      <c r="F415" s="56" t="s">
        <v>178</v>
      </c>
      <c r="G415" s="62">
        <f>G416</f>
        <v>490</v>
      </c>
      <c r="H415" s="335"/>
      <c r="I415" s="335"/>
      <c r="J415" s="335"/>
      <c r="K415" s="335"/>
      <c r="L415" s="335"/>
      <c r="M415" s="335"/>
      <c r="N415" s="335"/>
      <c r="O415" s="335"/>
      <c r="P415" s="335"/>
      <c r="Q415" s="336"/>
      <c r="R415" s="335"/>
      <c r="S415" s="335"/>
      <c r="T415" s="335"/>
      <c r="U415" s="335"/>
      <c r="V415" s="335"/>
      <c r="W415" s="335"/>
      <c r="X415" s="335"/>
      <c r="Y415" s="335"/>
      <c r="Z415" s="335"/>
    </row>
    <row r="416" spans="1:26" s="306" customFormat="1" ht="15.75">
      <c r="A416" s="252" t="s">
        <v>195</v>
      </c>
      <c r="B416" s="47"/>
      <c r="C416" s="48" t="s">
        <v>129</v>
      </c>
      <c r="D416" s="48" t="s">
        <v>158</v>
      </c>
      <c r="E416" s="49" t="s">
        <v>706</v>
      </c>
      <c r="F416" s="56" t="s">
        <v>196</v>
      </c>
      <c r="G416" s="62">
        <v>490</v>
      </c>
      <c r="H416" s="335"/>
      <c r="I416" s="335"/>
      <c r="J416" s="335"/>
      <c r="K416" s="335"/>
      <c r="L416" s="335"/>
      <c r="M416" s="335"/>
      <c r="N416" s="335"/>
      <c r="O416" s="335"/>
      <c r="P416" s="335"/>
      <c r="Q416" s="336"/>
      <c r="R416" s="335"/>
      <c r="S416" s="335"/>
      <c r="T416" s="335"/>
      <c r="U416" s="335"/>
      <c r="V416" s="335"/>
      <c r="W416" s="335"/>
      <c r="X416" s="335"/>
      <c r="Y416" s="335"/>
      <c r="Z416" s="335"/>
    </row>
    <row r="417" spans="1:26" s="306" customFormat="1" ht="15.75">
      <c r="A417" s="243" t="s">
        <v>701</v>
      </c>
      <c r="B417" s="51"/>
      <c r="C417" s="48" t="s">
        <v>176</v>
      </c>
      <c r="D417" s="48" t="s">
        <v>158</v>
      </c>
      <c r="E417" s="49" t="s">
        <v>700</v>
      </c>
      <c r="F417" s="56"/>
      <c r="G417" s="62">
        <f>G418</f>
        <v>3000</v>
      </c>
      <c r="H417" s="335"/>
      <c r="I417" s="335"/>
      <c r="J417" s="335"/>
      <c r="K417" s="335"/>
      <c r="L417" s="335"/>
      <c r="M417" s="335"/>
      <c r="N417" s="335"/>
      <c r="O417" s="335"/>
      <c r="P417" s="335"/>
      <c r="Q417" s="336"/>
      <c r="R417" s="335"/>
      <c r="S417" s="335"/>
      <c r="T417" s="335"/>
      <c r="U417" s="335"/>
      <c r="V417" s="335"/>
      <c r="W417" s="335"/>
      <c r="X417" s="335"/>
      <c r="Y417" s="335"/>
      <c r="Z417" s="335"/>
    </row>
    <row r="418" spans="1:26" s="306" customFormat="1" ht="31.5">
      <c r="A418" s="162" t="s">
        <v>190</v>
      </c>
      <c r="B418" s="51"/>
      <c r="C418" s="48" t="s">
        <v>129</v>
      </c>
      <c r="D418" s="48" t="s">
        <v>158</v>
      </c>
      <c r="E418" s="49" t="s">
        <v>700</v>
      </c>
      <c r="F418" s="56" t="s">
        <v>178</v>
      </c>
      <c r="G418" s="62">
        <f>G419</f>
        <v>3000</v>
      </c>
      <c r="H418" s="335"/>
      <c r="I418" s="335"/>
      <c r="J418" s="335"/>
      <c r="K418" s="335"/>
      <c r="L418" s="335"/>
      <c r="M418" s="335"/>
      <c r="N418" s="335"/>
      <c r="O418" s="335"/>
      <c r="P418" s="335"/>
      <c r="Q418" s="336"/>
      <c r="R418" s="335"/>
      <c r="S418" s="335"/>
      <c r="T418" s="335"/>
      <c r="U418" s="335"/>
      <c r="V418" s="335"/>
      <c r="W418" s="335"/>
      <c r="X418" s="335"/>
      <c r="Y418" s="335"/>
      <c r="Z418" s="335"/>
    </row>
    <row r="419" spans="1:26" s="306" customFormat="1" ht="15.75">
      <c r="A419" s="252" t="s">
        <v>197</v>
      </c>
      <c r="B419" s="51"/>
      <c r="C419" s="48" t="s">
        <v>129</v>
      </c>
      <c r="D419" s="48" t="s">
        <v>158</v>
      </c>
      <c r="E419" s="49" t="s">
        <v>700</v>
      </c>
      <c r="F419" s="56" t="s">
        <v>196</v>
      </c>
      <c r="G419" s="62">
        <v>3000</v>
      </c>
      <c r="H419" s="335"/>
      <c r="I419" s="335"/>
      <c r="J419" s="335"/>
      <c r="K419" s="335"/>
      <c r="L419" s="335"/>
      <c r="M419" s="335"/>
      <c r="N419" s="335"/>
      <c r="O419" s="335"/>
      <c r="P419" s="335"/>
      <c r="Q419" s="336"/>
      <c r="R419" s="335"/>
      <c r="S419" s="335"/>
      <c r="T419" s="335"/>
      <c r="U419" s="335"/>
      <c r="V419" s="335"/>
      <c r="W419" s="335"/>
      <c r="X419" s="335"/>
      <c r="Y419" s="335"/>
      <c r="Z419" s="335"/>
    </row>
    <row r="420" spans="1:26" s="306" customFormat="1" ht="15.75">
      <c r="A420" s="243" t="s">
        <v>295</v>
      </c>
      <c r="B420" s="51"/>
      <c r="C420" s="48" t="s">
        <v>176</v>
      </c>
      <c r="D420" s="48" t="s">
        <v>158</v>
      </c>
      <c r="E420" s="49" t="s">
        <v>417</v>
      </c>
      <c r="F420" s="56"/>
      <c r="G420" s="62">
        <f>G421</f>
        <v>0</v>
      </c>
      <c r="H420" s="335"/>
      <c r="I420" s="335"/>
      <c r="J420" s="335"/>
      <c r="K420" s="335"/>
      <c r="L420" s="335"/>
      <c r="M420" s="335"/>
      <c r="N420" s="335"/>
      <c r="O420" s="335"/>
      <c r="P420" s="335"/>
      <c r="Q420" s="336"/>
      <c r="R420" s="335"/>
      <c r="S420" s="335"/>
      <c r="T420" s="335"/>
      <c r="U420" s="335"/>
      <c r="V420" s="335"/>
      <c r="W420" s="335"/>
      <c r="X420" s="335"/>
      <c r="Y420" s="335"/>
      <c r="Z420" s="335"/>
    </row>
    <row r="421" spans="1:26" s="306" customFormat="1" ht="31.5">
      <c r="A421" s="162" t="s">
        <v>190</v>
      </c>
      <c r="B421" s="51"/>
      <c r="C421" s="48" t="s">
        <v>129</v>
      </c>
      <c r="D421" s="48" t="s">
        <v>158</v>
      </c>
      <c r="E421" s="49" t="s">
        <v>417</v>
      </c>
      <c r="F421" s="56" t="s">
        <v>178</v>
      </c>
      <c r="G421" s="62">
        <f>G422</f>
        <v>0</v>
      </c>
      <c r="H421" s="335"/>
      <c r="I421" s="335"/>
      <c r="J421" s="335"/>
      <c r="K421" s="335"/>
      <c r="L421" s="335"/>
      <c r="M421" s="335"/>
      <c r="N421" s="335"/>
      <c r="O421" s="335"/>
      <c r="P421" s="335"/>
      <c r="Q421" s="336"/>
      <c r="R421" s="335"/>
      <c r="S421" s="335"/>
      <c r="T421" s="335"/>
      <c r="U421" s="335"/>
      <c r="V421" s="335"/>
      <c r="W421" s="335"/>
      <c r="X421" s="335"/>
      <c r="Y421" s="335"/>
      <c r="Z421" s="335"/>
    </row>
    <row r="422" spans="1:26" s="306" customFormat="1" ht="15.75">
      <c r="A422" s="252" t="s">
        <v>197</v>
      </c>
      <c r="B422" s="51"/>
      <c r="C422" s="48" t="s">
        <v>129</v>
      </c>
      <c r="D422" s="48" t="s">
        <v>158</v>
      </c>
      <c r="E422" s="49" t="s">
        <v>417</v>
      </c>
      <c r="F422" s="56" t="s">
        <v>196</v>
      </c>
      <c r="G422" s="62"/>
      <c r="H422" s="335"/>
      <c r="I422" s="335"/>
      <c r="J422" s="335"/>
      <c r="K422" s="335"/>
      <c r="L422" s="335"/>
      <c r="M422" s="335"/>
      <c r="N422" s="335"/>
      <c r="O422" s="335"/>
      <c r="P422" s="335"/>
      <c r="Q422" s="336"/>
      <c r="R422" s="335"/>
      <c r="S422" s="335"/>
      <c r="T422" s="335"/>
      <c r="U422" s="335"/>
      <c r="V422" s="335"/>
      <c r="W422" s="335"/>
      <c r="X422" s="335"/>
      <c r="Y422" s="335"/>
      <c r="Z422" s="335"/>
    </row>
    <row r="423" spans="1:26" s="306" customFormat="1" ht="31.5">
      <c r="A423" s="243" t="s">
        <v>267</v>
      </c>
      <c r="B423" s="51"/>
      <c r="C423" s="48" t="s">
        <v>176</v>
      </c>
      <c r="D423" s="48" t="s">
        <v>158</v>
      </c>
      <c r="E423" s="56" t="s">
        <v>359</v>
      </c>
      <c r="F423" s="56"/>
      <c r="G423" s="62">
        <f>G424</f>
        <v>36</v>
      </c>
      <c r="H423" s="335"/>
      <c r="I423" s="335"/>
      <c r="J423" s="335"/>
      <c r="K423" s="335"/>
      <c r="L423" s="335"/>
      <c r="M423" s="335"/>
      <c r="N423" s="335"/>
      <c r="O423" s="335"/>
      <c r="P423" s="335"/>
      <c r="Q423" s="336"/>
      <c r="R423" s="335"/>
      <c r="S423" s="335"/>
      <c r="T423" s="335"/>
      <c r="U423" s="335"/>
      <c r="V423" s="335"/>
      <c r="W423" s="335"/>
      <c r="X423" s="335"/>
      <c r="Y423" s="335"/>
      <c r="Z423" s="335"/>
    </row>
    <row r="424" spans="1:26" s="306" customFormat="1" ht="31.5">
      <c r="A424" s="162" t="s">
        <v>190</v>
      </c>
      <c r="B424" s="51"/>
      <c r="C424" s="48" t="s">
        <v>129</v>
      </c>
      <c r="D424" s="48" t="s">
        <v>158</v>
      </c>
      <c r="E424" s="56" t="s">
        <v>359</v>
      </c>
      <c r="F424" s="56" t="s">
        <v>178</v>
      </c>
      <c r="G424" s="62">
        <f>G425</f>
        <v>36</v>
      </c>
      <c r="H424" s="335"/>
      <c r="I424" s="335"/>
      <c r="J424" s="335"/>
      <c r="K424" s="335"/>
      <c r="L424" s="335"/>
      <c r="M424" s="335"/>
      <c r="N424" s="335"/>
      <c r="O424" s="335"/>
      <c r="P424" s="335"/>
      <c r="Q424" s="336"/>
      <c r="R424" s="335"/>
      <c r="S424" s="335"/>
      <c r="T424" s="335"/>
      <c r="U424" s="335"/>
      <c r="V424" s="335"/>
      <c r="W424" s="335"/>
      <c r="X424" s="335"/>
      <c r="Y424" s="335"/>
      <c r="Z424" s="335"/>
    </row>
    <row r="425" spans="1:26" s="306" customFormat="1" ht="15.75">
      <c r="A425" s="234" t="s">
        <v>197</v>
      </c>
      <c r="B425" s="51"/>
      <c r="C425" s="48" t="s">
        <v>129</v>
      </c>
      <c r="D425" s="48" t="s">
        <v>158</v>
      </c>
      <c r="E425" s="56" t="s">
        <v>359</v>
      </c>
      <c r="F425" s="56" t="s">
        <v>196</v>
      </c>
      <c r="G425" s="62">
        <v>36</v>
      </c>
      <c r="H425" s="335"/>
      <c r="I425" s="335"/>
      <c r="J425" s="335"/>
      <c r="K425" s="335"/>
      <c r="L425" s="335"/>
      <c r="M425" s="335"/>
      <c r="N425" s="335"/>
      <c r="O425" s="335"/>
      <c r="P425" s="335"/>
      <c r="Q425" s="336"/>
      <c r="R425" s="335"/>
      <c r="S425" s="335"/>
      <c r="T425" s="335"/>
      <c r="U425" s="335"/>
      <c r="V425" s="335"/>
      <c r="W425" s="335"/>
      <c r="X425" s="335"/>
      <c r="Y425" s="335"/>
      <c r="Z425" s="335"/>
    </row>
    <row r="426" spans="1:26" s="306" customFormat="1" ht="15.75">
      <c r="A426" s="256" t="s">
        <v>268</v>
      </c>
      <c r="B426" s="66"/>
      <c r="C426" s="48" t="s">
        <v>129</v>
      </c>
      <c r="D426" s="48" t="s">
        <v>158</v>
      </c>
      <c r="E426" s="49" t="s">
        <v>35</v>
      </c>
      <c r="F426" s="56"/>
      <c r="G426" s="62">
        <f>G427</f>
        <v>135.6</v>
      </c>
      <c r="H426" s="335"/>
      <c r="I426" s="335"/>
      <c r="J426" s="335"/>
      <c r="K426" s="335"/>
      <c r="L426" s="335"/>
      <c r="M426" s="335"/>
      <c r="N426" s="335"/>
      <c r="O426" s="335"/>
      <c r="P426" s="335"/>
      <c r="Q426" s="336"/>
      <c r="R426" s="335"/>
      <c r="S426" s="335"/>
      <c r="T426" s="335"/>
      <c r="U426" s="335"/>
      <c r="V426" s="335"/>
      <c r="W426" s="335"/>
      <c r="X426" s="335"/>
      <c r="Y426" s="335"/>
      <c r="Z426" s="335"/>
    </row>
    <row r="427" spans="1:26" s="306" customFormat="1" ht="68.25" customHeight="1">
      <c r="A427" s="162" t="s">
        <v>190</v>
      </c>
      <c r="B427" s="66"/>
      <c r="C427" s="48" t="s">
        <v>129</v>
      </c>
      <c r="D427" s="48" t="s">
        <v>158</v>
      </c>
      <c r="E427" s="49" t="s">
        <v>35</v>
      </c>
      <c r="F427" s="56" t="s">
        <v>178</v>
      </c>
      <c r="G427" s="62">
        <f>SUM(G428:G428)</f>
        <v>135.6</v>
      </c>
      <c r="H427" s="335"/>
      <c r="I427" s="335"/>
      <c r="J427" s="335"/>
      <c r="K427" s="335"/>
      <c r="L427" s="335"/>
      <c r="M427" s="335"/>
      <c r="N427" s="335"/>
      <c r="O427" s="335"/>
      <c r="P427" s="335"/>
      <c r="Q427" s="336"/>
      <c r="R427" s="335"/>
      <c r="S427" s="335"/>
      <c r="T427" s="335"/>
      <c r="U427" s="335"/>
      <c r="V427" s="335"/>
      <c r="W427" s="335"/>
      <c r="X427" s="335"/>
      <c r="Y427" s="335"/>
      <c r="Z427" s="335"/>
    </row>
    <row r="428" spans="1:26" s="306" customFormat="1" ht="19.5" customHeight="1">
      <c r="A428" s="252" t="s">
        <v>195</v>
      </c>
      <c r="B428" s="66"/>
      <c r="C428" s="48" t="s">
        <v>129</v>
      </c>
      <c r="D428" s="48" t="s">
        <v>158</v>
      </c>
      <c r="E428" s="49" t="s">
        <v>35</v>
      </c>
      <c r="F428" s="56" t="s">
        <v>196</v>
      </c>
      <c r="G428" s="62">
        <v>135.6</v>
      </c>
      <c r="H428" s="335"/>
      <c r="I428" s="335"/>
      <c r="J428" s="335"/>
      <c r="K428" s="335"/>
      <c r="L428" s="335"/>
      <c r="M428" s="335"/>
      <c r="N428" s="335"/>
      <c r="O428" s="335"/>
      <c r="P428" s="335"/>
      <c r="Q428" s="336"/>
      <c r="R428" s="335"/>
      <c r="S428" s="335"/>
      <c r="T428" s="335"/>
      <c r="U428" s="335"/>
      <c r="V428" s="335"/>
      <c r="W428" s="335"/>
      <c r="X428" s="335"/>
      <c r="Y428" s="335"/>
      <c r="Z428" s="335"/>
    </row>
    <row r="429" spans="1:26" s="306" customFormat="1" ht="15.75">
      <c r="A429" s="256" t="s">
        <v>269</v>
      </c>
      <c r="B429" s="47"/>
      <c r="C429" s="48" t="s">
        <v>129</v>
      </c>
      <c r="D429" s="48" t="s">
        <v>158</v>
      </c>
      <c r="E429" s="49" t="s">
        <v>36</v>
      </c>
      <c r="F429" s="56"/>
      <c r="G429" s="62">
        <f>G430</f>
        <v>150</v>
      </c>
      <c r="H429" s="335"/>
      <c r="I429" s="335"/>
      <c r="J429" s="335"/>
      <c r="K429" s="335"/>
      <c r="L429" s="335"/>
      <c r="M429" s="335"/>
      <c r="N429" s="335"/>
      <c r="O429" s="335"/>
      <c r="P429" s="335"/>
      <c r="Q429" s="336"/>
      <c r="R429" s="335"/>
      <c r="S429" s="335"/>
      <c r="T429" s="335"/>
      <c r="U429" s="335"/>
      <c r="V429" s="335"/>
      <c r="W429" s="335"/>
      <c r="X429" s="335"/>
      <c r="Y429" s="335"/>
      <c r="Z429" s="335"/>
    </row>
    <row r="430" spans="1:26" s="306" customFormat="1" ht="31.5">
      <c r="A430" s="162" t="s">
        <v>190</v>
      </c>
      <c r="B430" s="47"/>
      <c r="C430" s="48" t="s">
        <v>129</v>
      </c>
      <c r="D430" s="48" t="s">
        <v>158</v>
      </c>
      <c r="E430" s="49" t="s">
        <v>36</v>
      </c>
      <c r="F430" s="56" t="s">
        <v>178</v>
      </c>
      <c r="G430" s="62">
        <f>SUM(G431:G431)</f>
        <v>150</v>
      </c>
      <c r="H430" s="335"/>
      <c r="I430" s="335"/>
      <c r="J430" s="335"/>
      <c r="K430" s="335"/>
      <c r="L430" s="335"/>
      <c r="M430" s="335"/>
      <c r="N430" s="335"/>
      <c r="O430" s="335"/>
      <c r="P430" s="335"/>
      <c r="Q430" s="336"/>
      <c r="R430" s="335"/>
      <c r="S430" s="335"/>
      <c r="T430" s="335"/>
      <c r="U430" s="335"/>
      <c r="V430" s="335"/>
      <c r="W430" s="335"/>
      <c r="X430" s="335"/>
      <c r="Y430" s="335"/>
      <c r="Z430" s="335"/>
    </row>
    <row r="431" spans="1:26" s="306" customFormat="1" ht="23.25" customHeight="1">
      <c r="A431" s="252" t="s">
        <v>195</v>
      </c>
      <c r="B431" s="51"/>
      <c r="C431" s="48" t="s">
        <v>129</v>
      </c>
      <c r="D431" s="48" t="s">
        <v>158</v>
      </c>
      <c r="E431" s="49" t="s">
        <v>36</v>
      </c>
      <c r="F431" s="56" t="s">
        <v>196</v>
      </c>
      <c r="G431" s="62">
        <v>150</v>
      </c>
      <c r="H431" s="335"/>
      <c r="I431" s="335"/>
      <c r="J431" s="335"/>
      <c r="K431" s="335"/>
      <c r="L431" s="335"/>
      <c r="M431" s="335"/>
      <c r="N431" s="335"/>
      <c r="O431" s="335"/>
      <c r="P431" s="335"/>
      <c r="Q431" s="336"/>
      <c r="R431" s="335"/>
      <c r="S431" s="335"/>
      <c r="T431" s="335"/>
      <c r="U431" s="335"/>
      <c r="V431" s="335"/>
      <c r="W431" s="335"/>
      <c r="X431" s="335"/>
      <c r="Y431" s="335"/>
      <c r="Z431" s="335"/>
    </row>
    <row r="432" spans="1:26" s="306" customFormat="1" ht="78.75">
      <c r="A432" s="269" t="s">
        <v>552</v>
      </c>
      <c r="B432" s="51"/>
      <c r="C432" s="48" t="s">
        <v>129</v>
      </c>
      <c r="D432" s="48" t="s">
        <v>158</v>
      </c>
      <c r="E432" s="76" t="s">
        <v>418</v>
      </c>
      <c r="F432" s="76"/>
      <c r="G432" s="62">
        <f>G433</f>
        <v>0</v>
      </c>
      <c r="H432" s="335"/>
      <c r="I432" s="335"/>
      <c r="J432" s="335"/>
      <c r="K432" s="335"/>
      <c r="L432" s="335"/>
      <c r="M432" s="335"/>
      <c r="N432" s="335"/>
      <c r="O432" s="335"/>
      <c r="P432" s="335"/>
      <c r="Q432" s="336"/>
      <c r="R432" s="335"/>
      <c r="S432" s="335"/>
      <c r="T432" s="335"/>
      <c r="U432" s="335"/>
      <c r="V432" s="335"/>
      <c r="W432" s="335"/>
      <c r="X432" s="335"/>
      <c r="Y432" s="335"/>
      <c r="Z432" s="335"/>
    </row>
    <row r="433" spans="1:26" s="306" customFormat="1" ht="31.5">
      <c r="A433" s="261" t="s">
        <v>263</v>
      </c>
      <c r="B433" s="51"/>
      <c r="C433" s="48" t="s">
        <v>129</v>
      </c>
      <c r="D433" s="48" t="s">
        <v>158</v>
      </c>
      <c r="E433" s="76" t="s">
        <v>418</v>
      </c>
      <c r="F433" s="76" t="s">
        <v>178</v>
      </c>
      <c r="G433" s="62">
        <f>G434</f>
        <v>0</v>
      </c>
      <c r="H433" s="335"/>
      <c r="I433" s="335"/>
      <c r="J433" s="335"/>
      <c r="K433" s="335"/>
      <c r="L433" s="335"/>
      <c r="M433" s="335"/>
      <c r="N433" s="335"/>
      <c r="O433" s="335"/>
      <c r="P433" s="335"/>
      <c r="Q433" s="336"/>
      <c r="R433" s="335"/>
      <c r="S433" s="335"/>
      <c r="T433" s="335"/>
      <c r="U433" s="335"/>
      <c r="V433" s="335"/>
      <c r="W433" s="335"/>
      <c r="X433" s="335"/>
      <c r="Y433" s="335"/>
      <c r="Z433" s="335"/>
    </row>
    <row r="434" spans="1:26" s="306" customFormat="1" ht="15.75">
      <c r="A434" s="252" t="s">
        <v>195</v>
      </c>
      <c r="B434" s="51"/>
      <c r="C434" s="48" t="s">
        <v>129</v>
      </c>
      <c r="D434" s="48" t="s">
        <v>158</v>
      </c>
      <c r="E434" s="76" t="s">
        <v>418</v>
      </c>
      <c r="F434" s="76" t="s">
        <v>196</v>
      </c>
      <c r="G434" s="62">
        <v>0</v>
      </c>
      <c r="H434" s="335"/>
      <c r="I434" s="335"/>
      <c r="J434" s="335"/>
      <c r="K434" s="335"/>
      <c r="L434" s="335"/>
      <c r="M434" s="335"/>
      <c r="N434" s="335"/>
      <c r="O434" s="335"/>
      <c r="P434" s="335"/>
      <c r="Q434" s="336"/>
      <c r="R434" s="335"/>
      <c r="S434" s="335"/>
      <c r="T434" s="335"/>
      <c r="U434" s="335"/>
      <c r="V434" s="335"/>
      <c r="W434" s="335"/>
      <c r="X434" s="335"/>
      <c r="Y434" s="335"/>
      <c r="Z434" s="335"/>
    </row>
    <row r="435" spans="1:26" s="306" customFormat="1" ht="31.5">
      <c r="A435" s="261" t="s">
        <v>595</v>
      </c>
      <c r="B435" s="51"/>
      <c r="C435" s="48" t="s">
        <v>129</v>
      </c>
      <c r="D435" s="48" t="s">
        <v>158</v>
      </c>
      <c r="E435" s="76" t="s">
        <v>607</v>
      </c>
      <c r="F435" s="76"/>
      <c r="G435" s="62">
        <f>G436</f>
        <v>331.5</v>
      </c>
      <c r="H435" s="335"/>
      <c r="I435" s="335"/>
      <c r="J435" s="335"/>
      <c r="K435" s="335"/>
      <c r="L435" s="335"/>
      <c r="M435" s="335"/>
      <c r="N435" s="335"/>
      <c r="O435" s="335"/>
      <c r="P435" s="335"/>
      <c r="Q435" s="336"/>
      <c r="R435" s="335"/>
      <c r="S435" s="335"/>
      <c r="T435" s="335"/>
      <c r="U435" s="335"/>
      <c r="V435" s="335"/>
      <c r="W435" s="335"/>
      <c r="X435" s="335"/>
      <c r="Y435" s="335"/>
      <c r="Z435" s="335"/>
    </row>
    <row r="436" spans="1:26" s="306" customFormat="1" ht="31.5">
      <c r="A436" s="261" t="s">
        <v>263</v>
      </c>
      <c r="B436" s="51"/>
      <c r="C436" s="48" t="s">
        <v>129</v>
      </c>
      <c r="D436" s="48" t="s">
        <v>158</v>
      </c>
      <c r="E436" s="76" t="s">
        <v>607</v>
      </c>
      <c r="F436" s="76" t="s">
        <v>178</v>
      </c>
      <c r="G436" s="62">
        <f>G437</f>
        <v>331.5</v>
      </c>
      <c r="H436" s="343"/>
      <c r="I436" s="344"/>
      <c r="J436" s="335"/>
      <c r="K436" s="335"/>
      <c r="L436" s="335"/>
      <c r="M436" s="335"/>
      <c r="N436" s="335"/>
      <c r="O436" s="335"/>
      <c r="P436" s="335"/>
      <c r="Q436" s="336"/>
      <c r="R436" s="335"/>
      <c r="S436" s="335"/>
      <c r="T436" s="335"/>
      <c r="U436" s="335"/>
      <c r="V436" s="335"/>
      <c r="W436" s="335"/>
      <c r="X436" s="335"/>
      <c r="Y436" s="335"/>
      <c r="Z436" s="335"/>
    </row>
    <row r="437" spans="1:26" s="306" customFormat="1" ht="15.75">
      <c r="A437" s="252" t="s">
        <v>195</v>
      </c>
      <c r="B437" s="51"/>
      <c r="C437" s="48" t="s">
        <v>129</v>
      </c>
      <c r="D437" s="48" t="s">
        <v>158</v>
      </c>
      <c r="E437" s="76" t="s">
        <v>607</v>
      </c>
      <c r="F437" s="76" t="s">
        <v>196</v>
      </c>
      <c r="G437" s="62">
        <v>331.5</v>
      </c>
      <c r="H437" s="343"/>
      <c r="I437" s="344"/>
      <c r="J437" s="335"/>
      <c r="K437" s="335"/>
      <c r="L437" s="335"/>
      <c r="M437" s="335"/>
      <c r="N437" s="335"/>
      <c r="O437" s="335"/>
      <c r="P437" s="335"/>
      <c r="Q437" s="336"/>
      <c r="R437" s="335"/>
      <c r="S437" s="335"/>
      <c r="T437" s="335"/>
      <c r="U437" s="335"/>
      <c r="V437" s="335"/>
      <c r="W437" s="335"/>
      <c r="X437" s="335"/>
      <c r="Y437" s="335"/>
      <c r="Z437" s="335"/>
    </row>
    <row r="438" spans="1:26" s="306" customFormat="1" ht="31.5">
      <c r="A438" s="251" t="s">
        <v>602</v>
      </c>
      <c r="B438" s="51"/>
      <c r="C438" s="45" t="s">
        <v>129</v>
      </c>
      <c r="D438" s="45" t="s">
        <v>158</v>
      </c>
      <c r="E438" s="52" t="s">
        <v>38</v>
      </c>
      <c r="F438" s="57"/>
      <c r="G438" s="58">
        <f>G439</f>
        <v>4620</v>
      </c>
      <c r="H438" s="343"/>
      <c r="I438" s="344"/>
      <c r="J438" s="335"/>
      <c r="K438" s="335"/>
      <c r="L438" s="335"/>
      <c r="M438" s="335"/>
      <c r="N438" s="335"/>
      <c r="O438" s="335"/>
      <c r="P438" s="335"/>
      <c r="Q438" s="336"/>
      <c r="R438" s="335"/>
      <c r="S438" s="335"/>
      <c r="T438" s="335"/>
      <c r="U438" s="335"/>
      <c r="V438" s="335"/>
      <c r="W438" s="335"/>
      <c r="X438" s="335"/>
      <c r="Y438" s="335"/>
      <c r="Z438" s="335"/>
    </row>
    <row r="439" spans="1:26" s="306" customFormat="1" ht="15.75">
      <c r="A439" s="267" t="s">
        <v>308</v>
      </c>
      <c r="B439" s="66"/>
      <c r="C439" s="48" t="s">
        <v>129</v>
      </c>
      <c r="D439" s="48" t="s">
        <v>158</v>
      </c>
      <c r="E439" s="76" t="s">
        <v>265</v>
      </c>
      <c r="F439" s="56"/>
      <c r="G439" s="62">
        <f>G440</f>
        <v>4620</v>
      </c>
      <c r="H439" s="343"/>
      <c r="I439" s="344"/>
      <c r="J439" s="335"/>
      <c r="K439" s="335"/>
      <c r="L439" s="335"/>
      <c r="M439" s="335"/>
      <c r="N439" s="335"/>
      <c r="O439" s="335"/>
      <c r="P439" s="335"/>
      <c r="Q439" s="336"/>
      <c r="R439" s="335"/>
      <c r="S439" s="335"/>
      <c r="T439" s="335"/>
      <c r="U439" s="335"/>
      <c r="V439" s="335"/>
      <c r="W439" s="335"/>
      <c r="X439" s="335"/>
      <c r="Y439" s="335"/>
      <c r="Z439" s="335"/>
    </row>
    <row r="440" spans="1:26" s="306" customFormat="1" ht="31.5">
      <c r="A440" s="162" t="s">
        <v>190</v>
      </c>
      <c r="B440" s="66"/>
      <c r="C440" s="48" t="s">
        <v>129</v>
      </c>
      <c r="D440" s="48" t="s">
        <v>158</v>
      </c>
      <c r="E440" s="76" t="s">
        <v>265</v>
      </c>
      <c r="F440" s="56" t="s">
        <v>178</v>
      </c>
      <c r="G440" s="62">
        <f>G441</f>
        <v>4620</v>
      </c>
      <c r="H440" s="343"/>
      <c r="I440" s="344"/>
      <c r="J440" s="335"/>
      <c r="K440" s="335"/>
      <c r="L440" s="335"/>
      <c r="M440" s="335"/>
      <c r="N440" s="335"/>
      <c r="O440" s="335"/>
      <c r="P440" s="335"/>
      <c r="Q440" s="336"/>
      <c r="R440" s="335"/>
      <c r="S440" s="335"/>
      <c r="T440" s="335"/>
      <c r="U440" s="335"/>
      <c r="V440" s="335"/>
      <c r="W440" s="335"/>
      <c r="X440" s="335"/>
      <c r="Y440" s="335"/>
      <c r="Z440" s="335"/>
    </row>
    <row r="441" spans="1:26" s="306" customFormat="1" ht="15.75">
      <c r="A441" s="252" t="s">
        <v>195</v>
      </c>
      <c r="B441" s="66"/>
      <c r="C441" s="48" t="s">
        <v>129</v>
      </c>
      <c r="D441" s="48" t="s">
        <v>158</v>
      </c>
      <c r="E441" s="76" t="s">
        <v>265</v>
      </c>
      <c r="F441" s="56" t="s">
        <v>196</v>
      </c>
      <c r="G441" s="62">
        <v>4620</v>
      </c>
      <c r="H441" s="343"/>
      <c r="I441" s="344"/>
      <c r="J441" s="335"/>
      <c r="K441" s="335"/>
      <c r="L441" s="335"/>
      <c r="M441" s="335"/>
      <c r="N441" s="335"/>
      <c r="O441" s="335"/>
      <c r="P441" s="335"/>
      <c r="Q441" s="336"/>
      <c r="R441" s="335"/>
      <c r="S441" s="335"/>
      <c r="T441" s="335"/>
      <c r="U441" s="335"/>
      <c r="V441" s="335"/>
      <c r="W441" s="335"/>
      <c r="X441" s="335"/>
      <c r="Y441" s="335"/>
      <c r="Z441" s="335"/>
    </row>
    <row r="442" spans="1:26" s="306" customFormat="1" ht="17.25" customHeight="1">
      <c r="A442" s="233" t="s">
        <v>539</v>
      </c>
      <c r="B442" s="51"/>
      <c r="C442" s="45" t="s">
        <v>129</v>
      </c>
      <c r="D442" s="45" t="s">
        <v>158</v>
      </c>
      <c r="E442" s="52" t="s">
        <v>80</v>
      </c>
      <c r="F442" s="57"/>
      <c r="G442" s="58">
        <f>G443</f>
        <v>50</v>
      </c>
      <c r="H442" s="343"/>
      <c r="I442" s="344"/>
      <c r="J442" s="335"/>
      <c r="K442" s="335"/>
      <c r="L442" s="335"/>
      <c r="M442" s="335"/>
      <c r="N442" s="335"/>
      <c r="O442" s="335"/>
      <c r="P442" s="335"/>
      <c r="Q442" s="336"/>
      <c r="R442" s="345">
        <f>G442+G593</f>
        <v>580</v>
      </c>
      <c r="S442" s="335"/>
      <c r="T442" s="335"/>
      <c r="U442" s="335"/>
      <c r="V442" s="335"/>
      <c r="W442" s="335"/>
      <c r="X442" s="335"/>
      <c r="Y442" s="335"/>
      <c r="Z442" s="335"/>
    </row>
    <row r="443" spans="1:26" s="306" customFormat="1" ht="15.75">
      <c r="A443" s="267" t="s">
        <v>540</v>
      </c>
      <c r="B443" s="66"/>
      <c r="C443" s="48" t="s">
        <v>129</v>
      </c>
      <c r="D443" s="48" t="s">
        <v>158</v>
      </c>
      <c r="E443" s="49" t="s">
        <v>81</v>
      </c>
      <c r="F443" s="56"/>
      <c r="G443" s="62">
        <f>G444</f>
        <v>50</v>
      </c>
      <c r="H443" s="343">
        <v>244</v>
      </c>
      <c r="I443" s="344">
        <f>500000+306000-5132.5</f>
        <v>800867.5</v>
      </c>
      <c r="J443" s="335"/>
      <c r="K443" s="335"/>
      <c r="L443" s="335"/>
      <c r="M443" s="335"/>
      <c r="N443" s="335"/>
      <c r="O443" s="335"/>
      <c r="P443" s="335"/>
      <c r="Q443" s="336"/>
      <c r="R443" s="335"/>
      <c r="S443" s="335"/>
      <c r="T443" s="335"/>
      <c r="U443" s="335"/>
      <c r="V443" s="335"/>
      <c r="W443" s="335"/>
      <c r="X443" s="335"/>
      <c r="Y443" s="335"/>
      <c r="Z443" s="335"/>
    </row>
    <row r="444" spans="1:26" s="306" customFormat="1" ht="31.5">
      <c r="A444" s="162" t="s">
        <v>190</v>
      </c>
      <c r="B444" s="66"/>
      <c r="C444" s="48" t="s">
        <v>129</v>
      </c>
      <c r="D444" s="48" t="s">
        <v>158</v>
      </c>
      <c r="E444" s="49" t="s">
        <v>81</v>
      </c>
      <c r="F444" s="56" t="s">
        <v>178</v>
      </c>
      <c r="G444" s="62">
        <f>G445</f>
        <v>50</v>
      </c>
      <c r="H444" s="343"/>
      <c r="I444" s="344"/>
      <c r="J444" s="335"/>
      <c r="K444" s="335"/>
      <c r="L444" s="335"/>
      <c r="M444" s="335"/>
      <c r="N444" s="335"/>
      <c r="O444" s="335"/>
      <c r="P444" s="335"/>
      <c r="Q444" s="336"/>
      <c r="R444" s="335"/>
      <c r="S444" s="335"/>
      <c r="T444" s="335"/>
      <c r="U444" s="335"/>
      <c r="V444" s="335"/>
      <c r="W444" s="335"/>
      <c r="X444" s="335"/>
      <c r="Y444" s="335"/>
      <c r="Z444" s="335"/>
    </row>
    <row r="445" spans="1:26" s="306" customFormat="1" ht="15.75">
      <c r="A445" s="252" t="s">
        <v>195</v>
      </c>
      <c r="B445" s="66"/>
      <c r="C445" s="48" t="s">
        <v>129</v>
      </c>
      <c r="D445" s="48" t="s">
        <v>158</v>
      </c>
      <c r="E445" s="49" t="s">
        <v>81</v>
      </c>
      <c r="F445" s="56" t="s">
        <v>196</v>
      </c>
      <c r="G445" s="62">
        <v>50</v>
      </c>
      <c r="H445" s="343"/>
      <c r="I445" s="344"/>
      <c r="J445" s="335"/>
      <c r="K445" s="335"/>
      <c r="L445" s="335"/>
      <c r="M445" s="335"/>
      <c r="N445" s="335"/>
      <c r="O445" s="335"/>
      <c r="P445" s="335"/>
      <c r="Q445" s="336"/>
      <c r="R445" s="335"/>
      <c r="S445" s="335"/>
      <c r="T445" s="335"/>
      <c r="U445" s="335"/>
      <c r="V445" s="335"/>
      <c r="W445" s="335"/>
      <c r="X445" s="335"/>
      <c r="Y445" s="335"/>
      <c r="Z445" s="335"/>
    </row>
    <row r="446" spans="1:26" s="306" customFormat="1" ht="15.75">
      <c r="A446" s="241" t="s">
        <v>512</v>
      </c>
      <c r="B446" s="66"/>
      <c r="C446" s="45" t="s">
        <v>129</v>
      </c>
      <c r="D446" s="45" t="s">
        <v>158</v>
      </c>
      <c r="E446" s="52" t="s">
        <v>511</v>
      </c>
      <c r="F446" s="56"/>
      <c r="G446" s="58">
        <f>G447</f>
        <v>29197.69</v>
      </c>
      <c r="H446" s="335"/>
      <c r="I446" s="335"/>
      <c r="J446" s="335"/>
      <c r="K446" s="335"/>
      <c r="L446" s="335"/>
      <c r="M446" s="335"/>
      <c r="N446" s="335"/>
      <c r="O446" s="335"/>
      <c r="P446" s="335"/>
      <c r="Q446" s="336"/>
      <c r="R446" s="345">
        <f>G446</f>
        <v>29197.69</v>
      </c>
      <c r="S446" s="335"/>
      <c r="T446" s="335"/>
      <c r="U446" s="335"/>
      <c r="V446" s="335"/>
      <c r="W446" s="335"/>
      <c r="X446" s="335"/>
      <c r="Y446" s="335"/>
      <c r="Z446" s="335"/>
    </row>
    <row r="447" spans="1:26" s="306" customFormat="1" ht="15.75">
      <c r="A447" s="241" t="s">
        <v>289</v>
      </c>
      <c r="B447" s="66"/>
      <c r="C447" s="45" t="s">
        <v>129</v>
      </c>
      <c r="D447" s="45" t="s">
        <v>158</v>
      </c>
      <c r="E447" s="52" t="s">
        <v>281</v>
      </c>
      <c r="F447" s="56"/>
      <c r="G447" s="62">
        <f>G448</f>
        <v>29197.69</v>
      </c>
      <c r="H447" s="335"/>
      <c r="I447" s="335"/>
      <c r="J447" s="335"/>
      <c r="K447" s="335"/>
      <c r="L447" s="335"/>
      <c r="M447" s="335"/>
      <c r="N447" s="335"/>
      <c r="O447" s="335"/>
      <c r="P447" s="335"/>
      <c r="Q447" s="336"/>
      <c r="R447" s="335"/>
      <c r="S447" s="335"/>
      <c r="T447" s="335"/>
      <c r="U447" s="335"/>
      <c r="V447" s="335"/>
      <c r="W447" s="335"/>
      <c r="X447" s="335"/>
      <c r="Y447" s="335"/>
      <c r="Z447" s="335"/>
    </row>
    <row r="448" spans="1:26" s="306" customFormat="1" ht="47.25">
      <c r="A448" s="237" t="s">
        <v>668</v>
      </c>
      <c r="B448" s="66"/>
      <c r="C448" s="48" t="s">
        <v>129</v>
      </c>
      <c r="D448" s="48" t="s">
        <v>158</v>
      </c>
      <c r="E448" s="56" t="s">
        <v>667</v>
      </c>
      <c r="F448" s="56"/>
      <c r="G448" s="62">
        <f>G449</f>
        <v>29197.69</v>
      </c>
      <c r="H448" s="335"/>
      <c r="I448" s="335"/>
      <c r="J448" s="335"/>
      <c r="K448" s="335"/>
      <c r="L448" s="335"/>
      <c r="M448" s="335"/>
      <c r="N448" s="335"/>
      <c r="O448" s="335"/>
      <c r="P448" s="335"/>
      <c r="Q448" s="336"/>
      <c r="R448" s="335"/>
      <c r="S448" s="335"/>
      <c r="T448" s="335"/>
      <c r="U448" s="335"/>
      <c r="V448" s="335"/>
      <c r="W448" s="335"/>
      <c r="X448" s="335"/>
      <c r="Y448" s="335"/>
      <c r="Z448" s="335"/>
    </row>
    <row r="449" spans="1:26" s="306" customFormat="1" ht="31.5">
      <c r="A449" s="270" t="s">
        <v>190</v>
      </c>
      <c r="B449" s="66"/>
      <c r="C449" s="48" t="s">
        <v>129</v>
      </c>
      <c r="D449" s="48" t="s">
        <v>158</v>
      </c>
      <c r="E449" s="56" t="s">
        <v>667</v>
      </c>
      <c r="F449" s="56" t="s">
        <v>178</v>
      </c>
      <c r="G449" s="62">
        <f>G450</f>
        <v>29197.69</v>
      </c>
      <c r="H449" s="335"/>
      <c r="I449" s="335"/>
      <c r="J449" s="335"/>
      <c r="K449" s="335"/>
      <c r="L449" s="335"/>
      <c r="M449" s="335"/>
      <c r="N449" s="335"/>
      <c r="O449" s="335"/>
      <c r="P449" s="335"/>
      <c r="Q449" s="336"/>
      <c r="R449" s="335"/>
      <c r="S449" s="335"/>
      <c r="T449" s="335"/>
      <c r="U449" s="335"/>
      <c r="V449" s="335"/>
      <c r="W449" s="335"/>
      <c r="X449" s="335"/>
      <c r="Y449" s="335"/>
      <c r="Z449" s="335"/>
    </row>
    <row r="450" spans="1:26" s="306" customFormat="1" ht="15.75">
      <c r="A450" s="270" t="s">
        <v>197</v>
      </c>
      <c r="B450" s="66"/>
      <c r="C450" s="48" t="s">
        <v>129</v>
      </c>
      <c r="D450" s="48" t="s">
        <v>158</v>
      </c>
      <c r="E450" s="56" t="s">
        <v>667</v>
      </c>
      <c r="F450" s="56" t="s">
        <v>196</v>
      </c>
      <c r="G450" s="62">
        <f>324+28873.69</f>
        <v>29197.69</v>
      </c>
      <c r="H450" s="335"/>
      <c r="I450" s="335"/>
      <c r="J450" s="335"/>
      <c r="K450" s="335"/>
      <c r="L450" s="335"/>
      <c r="M450" s="335"/>
      <c r="N450" s="335"/>
      <c r="O450" s="335"/>
      <c r="P450" s="335"/>
      <c r="Q450" s="336"/>
      <c r="R450" s="335"/>
      <c r="S450" s="335"/>
      <c r="T450" s="335"/>
      <c r="U450" s="335"/>
      <c r="V450" s="335"/>
      <c r="W450" s="335"/>
      <c r="X450" s="335"/>
      <c r="Y450" s="335"/>
      <c r="Z450" s="335"/>
    </row>
    <row r="451" spans="1:26" s="306" customFormat="1" ht="31.5">
      <c r="A451" s="251" t="s">
        <v>713</v>
      </c>
      <c r="B451" s="51"/>
      <c r="C451" s="45" t="s">
        <v>129</v>
      </c>
      <c r="D451" s="45" t="s">
        <v>158</v>
      </c>
      <c r="E451" s="52" t="s">
        <v>711</v>
      </c>
      <c r="F451" s="57"/>
      <c r="G451" s="58">
        <f>G452</f>
        <v>8500</v>
      </c>
      <c r="H451" s="335"/>
      <c r="I451" s="335"/>
      <c r="J451" s="335"/>
      <c r="K451" s="335"/>
      <c r="L451" s="335"/>
      <c r="M451" s="335"/>
      <c r="N451" s="335"/>
      <c r="O451" s="335"/>
      <c r="P451" s="335"/>
      <c r="Q451" s="336"/>
      <c r="R451" s="335"/>
      <c r="S451" s="335"/>
      <c r="T451" s="335"/>
      <c r="U451" s="335"/>
      <c r="V451" s="335"/>
      <c r="W451" s="335"/>
      <c r="X451" s="335"/>
      <c r="Y451" s="335"/>
      <c r="Z451" s="335"/>
    </row>
    <row r="452" spans="1:26" s="306" customFormat="1" ht="63">
      <c r="A452" s="267" t="s">
        <v>714</v>
      </c>
      <c r="B452" s="66"/>
      <c r="C452" s="48" t="s">
        <v>129</v>
      </c>
      <c r="D452" s="48" t="s">
        <v>158</v>
      </c>
      <c r="E452" s="76" t="s">
        <v>712</v>
      </c>
      <c r="F452" s="56"/>
      <c r="G452" s="62">
        <f>G453</f>
        <v>8500</v>
      </c>
      <c r="H452" s="335"/>
      <c r="I452" s="335"/>
      <c r="J452" s="335"/>
      <c r="K452" s="335"/>
      <c r="L452" s="335"/>
      <c r="M452" s="335"/>
      <c r="N452" s="335"/>
      <c r="O452" s="335"/>
      <c r="P452" s="335"/>
      <c r="Q452" s="336"/>
      <c r="R452" s="335"/>
      <c r="S452" s="335"/>
      <c r="T452" s="335"/>
      <c r="U452" s="335"/>
      <c r="V452" s="335"/>
      <c r="W452" s="335"/>
      <c r="X452" s="335"/>
      <c r="Y452" s="335"/>
      <c r="Z452" s="335"/>
    </row>
    <row r="453" spans="1:26" s="306" customFormat="1" ht="31.5">
      <c r="A453" s="162" t="s">
        <v>190</v>
      </c>
      <c r="B453" s="66"/>
      <c r="C453" s="48" t="s">
        <v>129</v>
      </c>
      <c r="D453" s="48" t="s">
        <v>158</v>
      </c>
      <c r="E453" s="76" t="s">
        <v>712</v>
      </c>
      <c r="F453" s="56" t="s">
        <v>178</v>
      </c>
      <c r="G453" s="62">
        <f>G454</f>
        <v>8500</v>
      </c>
      <c r="H453" s="335"/>
      <c r="I453" s="335"/>
      <c r="J453" s="335"/>
      <c r="K453" s="335"/>
      <c r="L453" s="335"/>
      <c r="M453" s="335"/>
      <c r="N453" s="335"/>
      <c r="O453" s="335"/>
      <c r="P453" s="335"/>
      <c r="Q453" s="336"/>
      <c r="R453" s="335"/>
      <c r="S453" s="335"/>
      <c r="T453" s="335"/>
      <c r="U453" s="335"/>
      <c r="V453" s="335"/>
      <c r="W453" s="335"/>
      <c r="X453" s="335"/>
      <c r="Y453" s="335"/>
      <c r="Z453" s="335"/>
    </row>
    <row r="454" spans="1:26" s="306" customFormat="1" ht="15.75">
      <c r="A454" s="252" t="s">
        <v>195</v>
      </c>
      <c r="B454" s="66"/>
      <c r="C454" s="48" t="s">
        <v>129</v>
      </c>
      <c r="D454" s="48" t="s">
        <v>158</v>
      </c>
      <c r="E454" s="76" t="s">
        <v>712</v>
      </c>
      <c r="F454" s="56" t="s">
        <v>196</v>
      </c>
      <c r="G454" s="62">
        <v>8500</v>
      </c>
      <c r="H454" s="335"/>
      <c r="I454" s="335"/>
      <c r="J454" s="335"/>
      <c r="K454" s="335"/>
      <c r="L454" s="335"/>
      <c r="M454" s="335"/>
      <c r="N454" s="335"/>
      <c r="O454" s="335"/>
      <c r="P454" s="335"/>
      <c r="Q454" s="336"/>
      <c r="R454" s="335"/>
      <c r="S454" s="335"/>
      <c r="T454" s="335"/>
      <c r="U454" s="335"/>
      <c r="V454" s="335"/>
      <c r="W454" s="335"/>
      <c r="X454" s="335"/>
      <c r="Y454" s="335"/>
      <c r="Z454" s="335"/>
    </row>
    <row r="455" spans="1:26" s="306" customFormat="1" ht="15.75">
      <c r="A455" s="251" t="s">
        <v>550</v>
      </c>
      <c r="B455" s="55"/>
      <c r="C455" s="45" t="s">
        <v>129</v>
      </c>
      <c r="D455" s="45" t="s">
        <v>129</v>
      </c>
      <c r="E455" s="57" t="s">
        <v>337</v>
      </c>
      <c r="F455" s="57"/>
      <c r="G455" s="58">
        <f>G456</f>
        <v>358.8</v>
      </c>
      <c r="H455" s="335"/>
      <c r="I455" s="335"/>
      <c r="J455" s="335"/>
      <c r="K455" s="335"/>
      <c r="L455" s="335"/>
      <c r="M455" s="335"/>
      <c r="N455" s="335"/>
      <c r="O455" s="335"/>
      <c r="P455" s="335"/>
      <c r="Q455" s="336"/>
      <c r="R455" s="335"/>
      <c r="S455" s="335"/>
      <c r="T455" s="335"/>
      <c r="U455" s="335"/>
      <c r="V455" s="335"/>
      <c r="W455" s="335"/>
      <c r="X455" s="335"/>
      <c r="Y455" s="335"/>
      <c r="Z455" s="335"/>
    </row>
    <row r="456" spans="1:26" s="306" customFormat="1" ht="15.75">
      <c r="A456" s="237" t="s">
        <v>309</v>
      </c>
      <c r="B456" s="55"/>
      <c r="C456" s="48" t="s">
        <v>129</v>
      </c>
      <c r="D456" s="48" t="s">
        <v>129</v>
      </c>
      <c r="E456" s="56" t="s">
        <v>372</v>
      </c>
      <c r="F456" s="56"/>
      <c r="G456" s="62">
        <f>SUM(G457)</f>
        <v>358.8</v>
      </c>
      <c r="H456" s="335"/>
      <c r="I456" s="335"/>
      <c r="J456" s="335"/>
      <c r="K456" s="335"/>
      <c r="L456" s="335"/>
      <c r="M456" s="335"/>
      <c r="N456" s="335"/>
      <c r="O456" s="335"/>
      <c r="P456" s="335"/>
      <c r="Q456" s="336"/>
      <c r="R456" s="335"/>
      <c r="S456" s="335"/>
      <c r="T456" s="335"/>
      <c r="U456" s="335"/>
      <c r="V456" s="335"/>
      <c r="W456" s="335"/>
      <c r="X456" s="335"/>
      <c r="Y456" s="335"/>
      <c r="Z456" s="335"/>
    </row>
    <row r="457" spans="1:26" s="306" customFormat="1" ht="31.5">
      <c r="A457" s="162" t="s">
        <v>190</v>
      </c>
      <c r="B457" s="47"/>
      <c r="C457" s="48" t="s">
        <v>129</v>
      </c>
      <c r="D457" s="48" t="s">
        <v>129</v>
      </c>
      <c r="E457" s="56" t="s">
        <v>372</v>
      </c>
      <c r="F457" s="56" t="s">
        <v>178</v>
      </c>
      <c r="G457" s="62">
        <f>G458</f>
        <v>358.8</v>
      </c>
      <c r="H457" s="335"/>
      <c r="I457" s="335"/>
      <c r="J457" s="335"/>
      <c r="K457" s="335"/>
      <c r="L457" s="335"/>
      <c r="M457" s="335"/>
      <c r="N457" s="335"/>
      <c r="O457" s="335"/>
      <c r="P457" s="335"/>
      <c r="Q457" s="336"/>
      <c r="R457" s="335"/>
      <c r="S457" s="335"/>
      <c r="T457" s="335"/>
      <c r="U457" s="335"/>
      <c r="V457" s="335"/>
      <c r="W457" s="335"/>
      <c r="X457" s="335"/>
      <c r="Y457" s="335"/>
      <c r="Z457" s="335"/>
    </row>
    <row r="458" spans="1:26" s="306" customFormat="1" ht="15.75">
      <c r="A458" s="252" t="s">
        <v>191</v>
      </c>
      <c r="B458" s="55"/>
      <c r="C458" s="48" t="s">
        <v>129</v>
      </c>
      <c r="D458" s="48" t="s">
        <v>129</v>
      </c>
      <c r="E458" s="56" t="s">
        <v>372</v>
      </c>
      <c r="F458" s="56" t="s">
        <v>192</v>
      </c>
      <c r="G458" s="62">
        <f>150+208.8</f>
        <v>358.8</v>
      </c>
      <c r="H458" s="335"/>
      <c r="I458" s="335"/>
      <c r="J458" s="335"/>
      <c r="K458" s="335"/>
      <c r="L458" s="335"/>
      <c r="M458" s="335"/>
      <c r="N458" s="335"/>
      <c r="O458" s="335"/>
      <c r="P458" s="335"/>
      <c r="Q458" s="336"/>
      <c r="R458" s="335"/>
      <c r="S458" s="335"/>
      <c r="T458" s="335"/>
      <c r="U458" s="335"/>
      <c r="V458" s="335"/>
      <c r="W458" s="335"/>
      <c r="X458" s="335"/>
      <c r="Y458" s="335"/>
      <c r="Z458" s="335"/>
    </row>
    <row r="459" spans="1:26" s="306" customFormat="1" ht="18.75" customHeight="1">
      <c r="A459" s="233" t="s">
        <v>125</v>
      </c>
      <c r="B459" s="54"/>
      <c r="C459" s="45" t="s">
        <v>129</v>
      </c>
      <c r="D459" s="45" t="s">
        <v>168</v>
      </c>
      <c r="E459" s="52"/>
      <c r="F459" s="57"/>
      <c r="G459" s="68">
        <f>G460+G472</f>
        <v>20506.6</v>
      </c>
      <c r="H459" s="335"/>
      <c r="I459" s="335"/>
      <c r="J459" s="335"/>
      <c r="K459" s="335"/>
      <c r="L459" s="335"/>
      <c r="M459" s="335"/>
      <c r="N459" s="335"/>
      <c r="O459" s="335"/>
      <c r="P459" s="335"/>
      <c r="Q459" s="336"/>
      <c r="R459" s="335"/>
      <c r="S459" s="335"/>
      <c r="T459" s="335"/>
      <c r="U459" s="335"/>
      <c r="V459" s="335"/>
      <c r="W459" s="335"/>
      <c r="X459" s="335"/>
      <c r="Y459" s="335"/>
      <c r="Z459" s="335"/>
    </row>
    <row r="460" spans="1:26" s="306" customFormat="1" ht="19.5" customHeight="1">
      <c r="A460" s="257" t="s">
        <v>465</v>
      </c>
      <c r="B460" s="54"/>
      <c r="C460" s="45" t="s">
        <v>129</v>
      </c>
      <c r="D460" s="45" t="s">
        <v>168</v>
      </c>
      <c r="E460" s="52" t="s">
        <v>11</v>
      </c>
      <c r="F460" s="57"/>
      <c r="G460" s="68">
        <f>G461</f>
        <v>16292.4</v>
      </c>
      <c r="H460" s="335"/>
      <c r="I460" s="335"/>
      <c r="J460" s="335"/>
      <c r="K460" s="335"/>
      <c r="L460" s="335"/>
      <c r="M460" s="335"/>
      <c r="N460" s="335"/>
      <c r="O460" s="335"/>
      <c r="P460" s="335"/>
      <c r="Q460" s="336"/>
      <c r="R460" s="335"/>
      <c r="S460" s="335"/>
      <c r="T460" s="335"/>
      <c r="U460" s="335"/>
      <c r="V460" s="335"/>
      <c r="W460" s="335"/>
      <c r="X460" s="335"/>
      <c r="Y460" s="335"/>
      <c r="Z460" s="335"/>
    </row>
    <row r="461" spans="1:26" s="306" customFormat="1" ht="31.5">
      <c r="A461" s="233" t="s">
        <v>548</v>
      </c>
      <c r="B461" s="54"/>
      <c r="C461" s="45" t="s">
        <v>129</v>
      </c>
      <c r="D461" s="45" t="s">
        <v>168</v>
      </c>
      <c r="E461" s="52" t="s">
        <v>377</v>
      </c>
      <c r="F461" s="57"/>
      <c r="G461" s="68">
        <f>G462+G467</f>
        <v>16292.4</v>
      </c>
      <c r="H461" s="335"/>
      <c r="I461" s="335"/>
      <c r="J461" s="335"/>
      <c r="K461" s="335"/>
      <c r="L461" s="335"/>
      <c r="M461" s="335"/>
      <c r="N461" s="335"/>
      <c r="O461" s="335"/>
      <c r="P461" s="335"/>
      <c r="Q461" s="336"/>
      <c r="R461" s="335"/>
      <c r="S461" s="335"/>
      <c r="T461" s="335"/>
      <c r="U461" s="335"/>
      <c r="V461" s="335"/>
      <c r="W461" s="335"/>
      <c r="X461" s="335"/>
      <c r="Y461" s="335"/>
      <c r="Z461" s="335"/>
    </row>
    <row r="462" spans="1:26" s="306" customFormat="1" ht="15.75">
      <c r="A462" s="256" t="s">
        <v>108</v>
      </c>
      <c r="B462" s="47"/>
      <c r="C462" s="48" t="s">
        <v>129</v>
      </c>
      <c r="D462" s="48" t="s">
        <v>168</v>
      </c>
      <c r="E462" s="49" t="s">
        <v>376</v>
      </c>
      <c r="F462" s="56"/>
      <c r="G462" s="62">
        <f>G463+G465</f>
        <v>15892.4</v>
      </c>
      <c r="H462" s="335"/>
      <c r="I462" s="335"/>
      <c r="J462" s="335"/>
      <c r="K462" s="335"/>
      <c r="L462" s="335"/>
      <c r="M462" s="335"/>
      <c r="N462" s="335"/>
      <c r="O462" s="335"/>
      <c r="P462" s="335"/>
      <c r="Q462" s="336"/>
      <c r="R462" s="335"/>
      <c r="S462" s="335"/>
      <c r="T462" s="335"/>
      <c r="U462" s="335"/>
      <c r="V462" s="335"/>
      <c r="W462" s="335"/>
      <c r="X462" s="335"/>
      <c r="Y462" s="335"/>
      <c r="Z462" s="335"/>
    </row>
    <row r="463" spans="1:26" s="306" customFormat="1" ht="18" customHeight="1">
      <c r="A463" s="236" t="s">
        <v>116</v>
      </c>
      <c r="B463" s="47"/>
      <c r="C463" s="48" t="s">
        <v>129</v>
      </c>
      <c r="D463" s="48" t="s">
        <v>168</v>
      </c>
      <c r="E463" s="49" t="s">
        <v>376</v>
      </c>
      <c r="F463" s="56" t="s">
        <v>198</v>
      </c>
      <c r="G463" s="62">
        <f>G464</f>
        <v>15340.699999999999</v>
      </c>
      <c r="H463" s="335"/>
      <c r="I463" s="335"/>
      <c r="J463" s="335"/>
      <c r="K463" s="335"/>
      <c r="L463" s="335"/>
      <c r="M463" s="335"/>
      <c r="N463" s="335"/>
      <c r="O463" s="335"/>
      <c r="P463" s="335"/>
      <c r="Q463" s="336"/>
      <c r="R463" s="335"/>
      <c r="S463" s="335"/>
      <c r="T463" s="335"/>
      <c r="U463" s="335"/>
      <c r="V463" s="335"/>
      <c r="W463" s="335"/>
      <c r="X463" s="335"/>
      <c r="Y463" s="335"/>
      <c r="Z463" s="335"/>
    </row>
    <row r="464" spans="1:26" s="306" customFormat="1" ht="15.75">
      <c r="A464" s="271" t="s">
        <v>193</v>
      </c>
      <c r="B464" s="47"/>
      <c r="C464" s="48" t="s">
        <v>129</v>
      </c>
      <c r="D464" s="48" t="s">
        <v>168</v>
      </c>
      <c r="E464" s="49" t="s">
        <v>376</v>
      </c>
      <c r="F464" s="56" t="s">
        <v>194</v>
      </c>
      <c r="G464" s="62">
        <f>14461.3+879.4</f>
        <v>15340.699999999999</v>
      </c>
      <c r="H464" s="335"/>
      <c r="I464" s="335"/>
      <c r="J464" s="335"/>
      <c r="K464" s="335"/>
      <c r="L464" s="335"/>
      <c r="M464" s="335"/>
      <c r="N464" s="335"/>
      <c r="O464" s="335"/>
      <c r="P464" s="335"/>
      <c r="Q464" s="336"/>
      <c r="R464" s="335"/>
      <c r="S464" s="335"/>
      <c r="T464" s="335"/>
      <c r="U464" s="335"/>
      <c r="V464" s="335"/>
      <c r="W464" s="335"/>
      <c r="X464" s="335"/>
      <c r="Y464" s="335"/>
      <c r="Z464" s="335"/>
    </row>
    <row r="465" spans="1:26" s="306" customFormat="1" ht="15.75">
      <c r="A465" s="236" t="s">
        <v>226</v>
      </c>
      <c r="B465" s="47"/>
      <c r="C465" s="48" t="s">
        <v>129</v>
      </c>
      <c r="D465" s="48" t="s">
        <v>168</v>
      </c>
      <c r="E465" s="49" t="s">
        <v>376</v>
      </c>
      <c r="F465" s="56" t="s">
        <v>188</v>
      </c>
      <c r="G465" s="62">
        <f>G466</f>
        <v>551.7</v>
      </c>
      <c r="H465" s="335"/>
      <c r="I465" s="335"/>
      <c r="J465" s="335"/>
      <c r="K465" s="335"/>
      <c r="L465" s="335"/>
      <c r="M465" s="335"/>
      <c r="N465" s="335"/>
      <c r="O465" s="335"/>
      <c r="P465" s="335"/>
      <c r="Q465" s="336"/>
      <c r="R465" s="335"/>
      <c r="S465" s="335"/>
      <c r="T465" s="335"/>
      <c r="U465" s="335"/>
      <c r="V465" s="335"/>
      <c r="W465" s="335"/>
      <c r="X465" s="335"/>
      <c r="Y465" s="335"/>
      <c r="Z465" s="335"/>
    </row>
    <row r="466" spans="1:26" s="306" customFormat="1" ht="15.75">
      <c r="A466" s="162" t="s">
        <v>189</v>
      </c>
      <c r="B466" s="47"/>
      <c r="C466" s="48" t="s">
        <v>129</v>
      </c>
      <c r="D466" s="48" t="s">
        <v>168</v>
      </c>
      <c r="E466" s="49" t="s">
        <v>376</v>
      </c>
      <c r="F466" s="56" t="s">
        <v>187</v>
      </c>
      <c r="G466" s="62">
        <v>551.7</v>
      </c>
      <c r="H466" s="335"/>
      <c r="I466" s="335"/>
      <c r="J466" s="335"/>
      <c r="K466" s="335"/>
      <c r="L466" s="335"/>
      <c r="M466" s="335"/>
      <c r="N466" s="335"/>
      <c r="O466" s="335"/>
      <c r="P466" s="335"/>
      <c r="Q466" s="336"/>
      <c r="R466" s="335"/>
      <c r="S466" s="335"/>
      <c r="T466" s="335"/>
      <c r="U466" s="335"/>
      <c r="V466" s="335"/>
      <c r="W466" s="335"/>
      <c r="X466" s="335"/>
      <c r="Y466" s="335"/>
      <c r="Z466" s="335"/>
    </row>
    <row r="467" spans="1:26" s="306" customFormat="1" ht="15.75">
      <c r="A467" s="272" t="s">
        <v>105</v>
      </c>
      <c r="B467" s="47"/>
      <c r="C467" s="48" t="s">
        <v>129</v>
      </c>
      <c r="D467" s="48" t="s">
        <v>168</v>
      </c>
      <c r="E467" s="49" t="s">
        <v>378</v>
      </c>
      <c r="F467" s="56"/>
      <c r="G467" s="70">
        <f>G468+G470</f>
        <v>400</v>
      </c>
      <c r="H467" s="335"/>
      <c r="I467" s="335"/>
      <c r="J467" s="335"/>
      <c r="K467" s="335"/>
      <c r="L467" s="335"/>
      <c r="M467" s="335"/>
      <c r="N467" s="335"/>
      <c r="O467" s="335"/>
      <c r="P467" s="335"/>
      <c r="Q467" s="336"/>
      <c r="R467" s="335"/>
      <c r="S467" s="335"/>
      <c r="T467" s="335"/>
      <c r="U467" s="335"/>
      <c r="V467" s="335"/>
      <c r="W467" s="335"/>
      <c r="X467" s="335"/>
      <c r="Y467" s="335"/>
      <c r="Z467" s="335"/>
    </row>
    <row r="468" spans="1:26" s="306" customFormat="1" ht="47.25">
      <c r="A468" s="236" t="s">
        <v>116</v>
      </c>
      <c r="B468" s="47"/>
      <c r="C468" s="48" t="s">
        <v>129</v>
      </c>
      <c r="D468" s="48" t="s">
        <v>168</v>
      </c>
      <c r="E468" s="49" t="s">
        <v>378</v>
      </c>
      <c r="F468" s="56" t="s">
        <v>198</v>
      </c>
      <c r="G468" s="70">
        <f>G469</f>
        <v>300</v>
      </c>
      <c r="H468" s="335"/>
      <c r="I468" s="335"/>
      <c r="J468" s="335"/>
      <c r="K468" s="335"/>
      <c r="L468" s="335"/>
      <c r="M468" s="335"/>
      <c r="N468" s="335"/>
      <c r="O468" s="335"/>
      <c r="P468" s="335"/>
      <c r="Q468" s="336"/>
      <c r="R468" s="335"/>
      <c r="S468" s="335"/>
      <c r="T468" s="335"/>
      <c r="U468" s="335"/>
      <c r="V468" s="335"/>
      <c r="W468" s="335"/>
      <c r="X468" s="335"/>
      <c r="Y468" s="335"/>
      <c r="Z468" s="335"/>
    </row>
    <row r="469" spans="1:26" s="306" customFormat="1" ht="15.75">
      <c r="A469" s="271" t="s">
        <v>193</v>
      </c>
      <c r="B469" s="47"/>
      <c r="C469" s="48" t="s">
        <v>129</v>
      </c>
      <c r="D469" s="48" t="s">
        <v>168</v>
      </c>
      <c r="E469" s="49" t="s">
        <v>378</v>
      </c>
      <c r="F469" s="56" t="s">
        <v>194</v>
      </c>
      <c r="G469" s="70">
        <v>300</v>
      </c>
      <c r="H469" s="335"/>
      <c r="I469" s="335"/>
      <c r="J469" s="335"/>
      <c r="K469" s="335"/>
      <c r="L469" s="335"/>
      <c r="M469" s="335"/>
      <c r="N469" s="335"/>
      <c r="O469" s="335"/>
      <c r="P469" s="335"/>
      <c r="Q469" s="336"/>
      <c r="R469" s="335"/>
      <c r="S469" s="335"/>
      <c r="T469" s="335"/>
      <c r="U469" s="335"/>
      <c r="V469" s="335"/>
      <c r="W469" s="335"/>
      <c r="X469" s="335"/>
      <c r="Y469" s="335"/>
      <c r="Z469" s="335"/>
    </row>
    <row r="470" spans="1:26" s="306" customFormat="1" ht="15.75">
      <c r="A470" s="236" t="s">
        <v>226</v>
      </c>
      <c r="B470" s="47"/>
      <c r="C470" s="48" t="s">
        <v>129</v>
      </c>
      <c r="D470" s="48" t="s">
        <v>168</v>
      </c>
      <c r="E470" s="49" t="s">
        <v>378</v>
      </c>
      <c r="F470" s="56" t="s">
        <v>188</v>
      </c>
      <c r="G470" s="70">
        <f>G471</f>
        <v>100</v>
      </c>
      <c r="H470" s="335"/>
      <c r="I470" s="335"/>
      <c r="J470" s="335"/>
      <c r="K470" s="335"/>
      <c r="L470" s="335"/>
      <c r="M470" s="335"/>
      <c r="N470" s="335"/>
      <c r="O470" s="335"/>
      <c r="P470" s="335"/>
      <c r="Q470" s="336"/>
      <c r="R470" s="335"/>
      <c r="S470" s="335"/>
      <c r="T470" s="335"/>
      <c r="U470" s="335"/>
      <c r="V470" s="335"/>
      <c r="W470" s="335"/>
      <c r="X470" s="335"/>
      <c r="Y470" s="335"/>
      <c r="Z470" s="335"/>
    </row>
    <row r="471" spans="1:26" s="306" customFormat="1" ht="15.75">
      <c r="A471" s="256" t="s">
        <v>189</v>
      </c>
      <c r="B471" s="47"/>
      <c r="C471" s="48" t="s">
        <v>129</v>
      </c>
      <c r="D471" s="48" t="s">
        <v>168</v>
      </c>
      <c r="E471" s="49" t="s">
        <v>378</v>
      </c>
      <c r="F471" s="56" t="s">
        <v>187</v>
      </c>
      <c r="G471" s="70">
        <v>100</v>
      </c>
      <c r="H471" s="335"/>
      <c r="I471" s="335"/>
      <c r="J471" s="335"/>
      <c r="K471" s="335"/>
      <c r="L471" s="335"/>
      <c r="M471" s="335"/>
      <c r="N471" s="335"/>
      <c r="O471" s="335"/>
      <c r="P471" s="335"/>
      <c r="Q471" s="336"/>
      <c r="R471" s="335"/>
      <c r="S471" s="335"/>
      <c r="T471" s="335"/>
      <c r="U471" s="335"/>
      <c r="V471" s="335"/>
      <c r="W471" s="335"/>
      <c r="X471" s="335"/>
      <c r="Y471" s="335"/>
      <c r="Z471" s="335"/>
    </row>
    <row r="472" spans="1:26" s="306" customFormat="1" ht="15.75">
      <c r="A472" s="251" t="s">
        <v>469</v>
      </c>
      <c r="B472" s="51"/>
      <c r="C472" s="45" t="s">
        <v>129</v>
      </c>
      <c r="D472" s="45" t="s">
        <v>168</v>
      </c>
      <c r="E472" s="52" t="s">
        <v>236</v>
      </c>
      <c r="F472" s="57"/>
      <c r="G472" s="68">
        <f>G473+G480</f>
        <v>4214.2</v>
      </c>
      <c r="H472" s="335"/>
      <c r="I472" s="335"/>
      <c r="J472" s="335"/>
      <c r="K472" s="335"/>
      <c r="L472" s="335"/>
      <c r="M472" s="335"/>
      <c r="N472" s="335"/>
      <c r="O472" s="335"/>
      <c r="P472" s="335"/>
      <c r="Q472" s="336"/>
      <c r="R472" s="335"/>
      <c r="S472" s="335"/>
      <c r="T472" s="335"/>
      <c r="U472" s="335"/>
      <c r="V472" s="335"/>
      <c r="W472" s="335"/>
      <c r="X472" s="335"/>
      <c r="Y472" s="335"/>
      <c r="Z472" s="335"/>
    </row>
    <row r="473" spans="1:26" s="306" customFormat="1" ht="15.75">
      <c r="A473" s="268" t="s">
        <v>201</v>
      </c>
      <c r="B473" s="51"/>
      <c r="C473" s="45" t="s">
        <v>129</v>
      </c>
      <c r="D473" s="45" t="s">
        <v>168</v>
      </c>
      <c r="E473" s="52" t="s">
        <v>237</v>
      </c>
      <c r="F473" s="57"/>
      <c r="G473" s="58">
        <f>G474+G477</f>
        <v>3164.2</v>
      </c>
      <c r="H473" s="335"/>
      <c r="I473" s="335"/>
      <c r="J473" s="335"/>
      <c r="K473" s="335"/>
      <c r="L473" s="335"/>
      <c r="M473" s="335"/>
      <c r="N473" s="335"/>
      <c r="O473" s="335"/>
      <c r="P473" s="335"/>
      <c r="Q473" s="336"/>
      <c r="R473" s="335"/>
      <c r="S473" s="335"/>
      <c r="T473" s="335"/>
      <c r="U473" s="335"/>
      <c r="V473" s="335"/>
      <c r="W473" s="335"/>
      <c r="X473" s="335"/>
      <c r="Y473" s="335"/>
      <c r="Z473" s="335"/>
    </row>
    <row r="474" spans="1:26" s="306" customFormat="1" ht="15.75">
      <c r="A474" s="237" t="s">
        <v>107</v>
      </c>
      <c r="B474" s="51"/>
      <c r="C474" s="48" t="s">
        <v>129</v>
      </c>
      <c r="D474" s="48" t="s">
        <v>168</v>
      </c>
      <c r="E474" s="49" t="s">
        <v>238</v>
      </c>
      <c r="F474" s="56"/>
      <c r="G474" s="62">
        <f>G475</f>
        <v>182.5</v>
      </c>
      <c r="H474" s="335"/>
      <c r="I474" s="335"/>
      <c r="J474" s="335"/>
      <c r="K474" s="335"/>
      <c r="L474" s="335"/>
      <c r="M474" s="335"/>
      <c r="N474" s="335"/>
      <c r="O474" s="335"/>
      <c r="P474" s="335"/>
      <c r="Q474" s="336"/>
      <c r="R474" s="335"/>
      <c r="S474" s="335"/>
      <c r="T474" s="335"/>
      <c r="U474" s="335"/>
      <c r="V474" s="335"/>
      <c r="W474" s="335"/>
      <c r="X474" s="335"/>
      <c r="Y474" s="335"/>
      <c r="Z474" s="335"/>
    </row>
    <row r="475" spans="1:26" s="306" customFormat="1" ht="31.5">
      <c r="A475" s="162" t="s">
        <v>190</v>
      </c>
      <c r="B475" s="51"/>
      <c r="C475" s="48" t="s">
        <v>129</v>
      </c>
      <c r="D475" s="48" t="s">
        <v>168</v>
      </c>
      <c r="E475" s="49" t="s">
        <v>238</v>
      </c>
      <c r="F475" s="56" t="s">
        <v>178</v>
      </c>
      <c r="G475" s="62">
        <f>G476</f>
        <v>182.5</v>
      </c>
      <c r="H475" s="335"/>
      <c r="I475" s="335"/>
      <c r="J475" s="335"/>
      <c r="K475" s="335"/>
      <c r="L475" s="335"/>
      <c r="M475" s="335"/>
      <c r="N475" s="335"/>
      <c r="O475" s="335"/>
      <c r="P475" s="335"/>
      <c r="Q475" s="336"/>
      <c r="R475" s="335"/>
      <c r="S475" s="335"/>
      <c r="T475" s="335"/>
      <c r="U475" s="335"/>
      <c r="V475" s="335"/>
      <c r="W475" s="335"/>
      <c r="X475" s="335"/>
      <c r="Y475" s="335"/>
      <c r="Z475" s="335"/>
    </row>
    <row r="476" spans="1:26" s="306" customFormat="1" ht="15.75">
      <c r="A476" s="252" t="s">
        <v>191</v>
      </c>
      <c r="B476" s="51"/>
      <c r="C476" s="48" t="s">
        <v>129</v>
      </c>
      <c r="D476" s="48" t="s">
        <v>168</v>
      </c>
      <c r="E476" s="49" t="s">
        <v>238</v>
      </c>
      <c r="F476" s="56" t="s">
        <v>192</v>
      </c>
      <c r="G476" s="62">
        <v>182.5</v>
      </c>
      <c r="H476" s="335"/>
      <c r="I476" s="335"/>
      <c r="J476" s="335"/>
      <c r="K476" s="335"/>
      <c r="L476" s="335"/>
      <c r="M476" s="335"/>
      <c r="N476" s="335"/>
      <c r="O476" s="335"/>
      <c r="P476" s="335"/>
      <c r="Q476" s="336"/>
      <c r="R476" s="335"/>
      <c r="S476" s="335"/>
      <c r="T476" s="335"/>
      <c r="U476" s="335"/>
      <c r="V476" s="335"/>
      <c r="W476" s="335"/>
      <c r="X476" s="335"/>
      <c r="Y476" s="335"/>
      <c r="Z476" s="335"/>
    </row>
    <row r="477" spans="1:26" s="306" customFormat="1" ht="47.25">
      <c r="A477" s="235" t="s">
        <v>468</v>
      </c>
      <c r="B477" s="51"/>
      <c r="C477" s="48" t="s">
        <v>129</v>
      </c>
      <c r="D477" s="48" t="s">
        <v>168</v>
      </c>
      <c r="E477" s="49" t="s">
        <v>242</v>
      </c>
      <c r="F477" s="56"/>
      <c r="G477" s="62">
        <f>G478</f>
        <v>2981.7</v>
      </c>
      <c r="H477" s="335"/>
      <c r="I477" s="335"/>
      <c r="J477" s="335"/>
      <c r="K477" s="335"/>
      <c r="L477" s="335"/>
      <c r="M477" s="335"/>
      <c r="N477" s="335"/>
      <c r="O477" s="335"/>
      <c r="P477" s="335"/>
      <c r="Q477" s="336"/>
      <c r="R477" s="335"/>
      <c r="S477" s="335"/>
      <c r="T477" s="335"/>
      <c r="U477" s="335"/>
      <c r="V477" s="335"/>
      <c r="W477" s="335"/>
      <c r="X477" s="335"/>
      <c r="Y477" s="335"/>
      <c r="Z477" s="335"/>
    </row>
    <row r="478" spans="1:26" s="306" customFormat="1" ht="31.5">
      <c r="A478" s="162" t="s">
        <v>190</v>
      </c>
      <c r="B478" s="51"/>
      <c r="C478" s="48" t="s">
        <v>129</v>
      </c>
      <c r="D478" s="48" t="s">
        <v>168</v>
      </c>
      <c r="E478" s="49" t="s">
        <v>242</v>
      </c>
      <c r="F478" s="56" t="s">
        <v>178</v>
      </c>
      <c r="G478" s="62">
        <f>SUM(G479:G479)</f>
        <v>2981.7</v>
      </c>
      <c r="H478" s="335"/>
      <c r="I478" s="335"/>
      <c r="J478" s="335"/>
      <c r="K478" s="335"/>
      <c r="L478" s="335"/>
      <c r="M478" s="335"/>
      <c r="N478" s="335"/>
      <c r="O478" s="335"/>
      <c r="P478" s="335"/>
      <c r="Q478" s="336"/>
      <c r="R478" s="345">
        <f>G478+G686+G804</f>
        <v>17004.9</v>
      </c>
      <c r="S478" s="335"/>
      <c r="T478" s="335"/>
      <c r="U478" s="335"/>
      <c r="V478" s="335"/>
      <c r="W478" s="335"/>
      <c r="X478" s="335"/>
      <c r="Y478" s="335"/>
      <c r="Z478" s="335"/>
    </row>
    <row r="479" spans="1:26" s="306" customFormat="1" ht="15.75">
      <c r="A479" s="252" t="s">
        <v>191</v>
      </c>
      <c r="B479" s="51"/>
      <c r="C479" s="48" t="s">
        <v>129</v>
      </c>
      <c r="D479" s="48" t="s">
        <v>168</v>
      </c>
      <c r="E479" s="49" t="s">
        <v>242</v>
      </c>
      <c r="F479" s="56" t="s">
        <v>192</v>
      </c>
      <c r="G479" s="62">
        <v>2981.7</v>
      </c>
      <c r="H479" s="335"/>
      <c r="I479" s="335"/>
      <c r="J479" s="335"/>
      <c r="K479" s="335"/>
      <c r="L479" s="335"/>
      <c r="M479" s="335"/>
      <c r="N479" s="335"/>
      <c r="O479" s="335"/>
      <c r="P479" s="335"/>
      <c r="Q479" s="336"/>
      <c r="R479" s="335"/>
      <c r="S479" s="335"/>
      <c r="T479" s="335"/>
      <c r="U479" s="335"/>
      <c r="V479" s="335"/>
      <c r="W479" s="335"/>
      <c r="X479" s="335"/>
      <c r="Y479" s="335"/>
      <c r="Z479" s="335"/>
    </row>
    <row r="480" spans="1:26" s="306" customFormat="1" ht="31.5">
      <c r="A480" s="270" t="s">
        <v>551</v>
      </c>
      <c r="B480" s="51"/>
      <c r="C480" s="45" t="s">
        <v>129</v>
      </c>
      <c r="D480" s="45" t="s">
        <v>168</v>
      </c>
      <c r="E480" s="52" t="s">
        <v>239</v>
      </c>
      <c r="F480" s="57"/>
      <c r="G480" s="68">
        <f>G481+G484+G487</f>
        <v>1050</v>
      </c>
      <c r="H480" s="335"/>
      <c r="I480" s="335"/>
      <c r="J480" s="335"/>
      <c r="K480" s="335"/>
      <c r="L480" s="335"/>
      <c r="M480" s="335"/>
      <c r="N480" s="335"/>
      <c r="O480" s="335"/>
      <c r="P480" s="335"/>
      <c r="Q480" s="336"/>
      <c r="R480" s="335"/>
      <c r="S480" s="335"/>
      <c r="T480" s="335"/>
      <c r="U480" s="335"/>
      <c r="V480" s="335"/>
      <c r="W480" s="335"/>
      <c r="X480" s="335"/>
      <c r="Y480" s="335"/>
      <c r="Z480" s="335"/>
    </row>
    <row r="481" spans="1:26" s="306" customFormat="1" ht="15.75">
      <c r="A481" s="252" t="s">
        <v>266</v>
      </c>
      <c r="B481" s="47"/>
      <c r="C481" s="48" t="s">
        <v>129</v>
      </c>
      <c r="D481" s="48" t="s">
        <v>168</v>
      </c>
      <c r="E481" s="49" t="s">
        <v>284</v>
      </c>
      <c r="F481" s="56"/>
      <c r="G481" s="62">
        <f>G482</f>
        <v>500</v>
      </c>
      <c r="H481" s="335"/>
      <c r="I481" s="335"/>
      <c r="J481" s="335"/>
      <c r="K481" s="335"/>
      <c r="L481" s="335"/>
      <c r="M481" s="335"/>
      <c r="N481" s="335"/>
      <c r="O481" s="335"/>
      <c r="P481" s="335"/>
      <c r="Q481" s="336"/>
      <c r="R481" s="335"/>
      <c r="S481" s="335"/>
      <c r="T481" s="335"/>
      <c r="U481" s="335"/>
      <c r="V481" s="335"/>
      <c r="W481" s="335"/>
      <c r="X481" s="335"/>
      <c r="Y481" s="335"/>
      <c r="Z481" s="335"/>
    </row>
    <row r="482" spans="1:26" s="306" customFormat="1" ht="31.5">
      <c r="A482" s="162" t="s">
        <v>190</v>
      </c>
      <c r="B482" s="47"/>
      <c r="C482" s="48" t="s">
        <v>129</v>
      </c>
      <c r="D482" s="48" t="s">
        <v>168</v>
      </c>
      <c r="E482" s="49" t="s">
        <v>284</v>
      </c>
      <c r="F482" s="56" t="s">
        <v>178</v>
      </c>
      <c r="G482" s="62">
        <f>G483</f>
        <v>500</v>
      </c>
      <c r="H482" s="335"/>
      <c r="I482" s="335"/>
      <c r="J482" s="335"/>
      <c r="K482" s="335"/>
      <c r="L482" s="335"/>
      <c r="M482" s="335"/>
      <c r="N482" s="335"/>
      <c r="O482" s="335"/>
      <c r="P482" s="335"/>
      <c r="Q482" s="336"/>
      <c r="R482" s="335"/>
      <c r="S482" s="335"/>
      <c r="T482" s="335"/>
      <c r="U482" s="335"/>
      <c r="V482" s="335"/>
      <c r="W482" s="335"/>
      <c r="X482" s="335"/>
      <c r="Y482" s="335"/>
      <c r="Z482" s="335"/>
    </row>
    <row r="483" spans="1:26" s="306" customFormat="1" ht="15.75">
      <c r="A483" s="252" t="s">
        <v>197</v>
      </c>
      <c r="B483" s="47"/>
      <c r="C483" s="48" t="s">
        <v>129</v>
      </c>
      <c r="D483" s="48" t="s">
        <v>168</v>
      </c>
      <c r="E483" s="49" t="s">
        <v>284</v>
      </c>
      <c r="F483" s="56" t="s">
        <v>196</v>
      </c>
      <c r="G483" s="62">
        <v>500</v>
      </c>
      <c r="H483" s="335"/>
      <c r="I483" s="335"/>
      <c r="J483" s="335"/>
      <c r="K483" s="335"/>
      <c r="L483" s="335"/>
      <c r="M483" s="335"/>
      <c r="N483" s="335"/>
      <c r="O483" s="335"/>
      <c r="P483" s="335"/>
      <c r="Q483" s="336"/>
      <c r="R483" s="335"/>
      <c r="S483" s="335"/>
      <c r="T483" s="335"/>
      <c r="U483" s="335"/>
      <c r="V483" s="335"/>
      <c r="W483" s="335"/>
      <c r="X483" s="335"/>
      <c r="Y483" s="335"/>
      <c r="Z483" s="335"/>
    </row>
    <row r="484" spans="1:26" s="306" customFormat="1" ht="15.75">
      <c r="A484" s="256" t="s">
        <v>268</v>
      </c>
      <c r="B484" s="47"/>
      <c r="C484" s="48" t="s">
        <v>129</v>
      </c>
      <c r="D484" s="48" t="s">
        <v>168</v>
      </c>
      <c r="E484" s="49" t="s">
        <v>283</v>
      </c>
      <c r="F484" s="56"/>
      <c r="G484" s="62">
        <f>G485</f>
        <v>370</v>
      </c>
      <c r="H484" s="335"/>
      <c r="I484" s="335"/>
      <c r="J484" s="335"/>
      <c r="K484" s="335"/>
      <c r="L484" s="335"/>
      <c r="M484" s="335"/>
      <c r="N484" s="335"/>
      <c r="O484" s="335"/>
      <c r="P484" s="335"/>
      <c r="Q484" s="336"/>
      <c r="R484" s="335"/>
      <c r="S484" s="335"/>
      <c r="T484" s="335"/>
      <c r="U484" s="335"/>
      <c r="V484" s="335"/>
      <c r="W484" s="335"/>
      <c r="X484" s="335"/>
      <c r="Y484" s="335"/>
      <c r="Z484" s="335"/>
    </row>
    <row r="485" spans="1:26" s="306" customFormat="1" ht="31.5">
      <c r="A485" s="162" t="s">
        <v>190</v>
      </c>
      <c r="B485" s="47"/>
      <c r="C485" s="48" t="s">
        <v>129</v>
      </c>
      <c r="D485" s="48" t="s">
        <v>168</v>
      </c>
      <c r="E485" s="49" t="s">
        <v>283</v>
      </c>
      <c r="F485" s="56" t="s">
        <v>178</v>
      </c>
      <c r="G485" s="62">
        <f>G486</f>
        <v>370</v>
      </c>
      <c r="H485" s="335"/>
      <c r="I485" s="335"/>
      <c r="J485" s="335"/>
      <c r="K485" s="335"/>
      <c r="L485" s="335"/>
      <c r="M485" s="335"/>
      <c r="N485" s="335"/>
      <c r="O485" s="335"/>
      <c r="P485" s="335"/>
      <c r="Q485" s="336"/>
      <c r="R485" s="335"/>
      <c r="S485" s="335"/>
      <c r="T485" s="335"/>
      <c r="U485" s="335"/>
      <c r="V485" s="335"/>
      <c r="W485" s="335"/>
      <c r="X485" s="335"/>
      <c r="Y485" s="335"/>
      <c r="Z485" s="335"/>
    </row>
    <row r="486" spans="1:26" s="306" customFormat="1" ht="15.75">
      <c r="A486" s="252" t="s">
        <v>197</v>
      </c>
      <c r="B486" s="47"/>
      <c r="C486" s="48" t="s">
        <v>129</v>
      </c>
      <c r="D486" s="48" t="s">
        <v>168</v>
      </c>
      <c r="E486" s="49" t="s">
        <v>283</v>
      </c>
      <c r="F486" s="56" t="s">
        <v>196</v>
      </c>
      <c r="G486" s="62">
        <v>370</v>
      </c>
      <c r="H486" s="335"/>
      <c r="I486" s="335"/>
      <c r="J486" s="335"/>
      <c r="K486" s="335"/>
      <c r="L486" s="335"/>
      <c r="M486" s="335"/>
      <c r="N486" s="335"/>
      <c r="O486" s="335"/>
      <c r="P486" s="335"/>
      <c r="Q486" s="336"/>
      <c r="R486" s="335"/>
      <c r="S486" s="335"/>
      <c r="T486" s="335"/>
      <c r="U486" s="335"/>
      <c r="V486" s="335"/>
      <c r="W486" s="335"/>
      <c r="X486" s="335"/>
      <c r="Y486" s="335"/>
      <c r="Z486" s="335"/>
    </row>
    <row r="487" spans="1:26" s="306" customFormat="1" ht="15.75">
      <c r="A487" s="256" t="s">
        <v>269</v>
      </c>
      <c r="B487" s="47"/>
      <c r="C487" s="48" t="s">
        <v>129</v>
      </c>
      <c r="D487" s="48" t="s">
        <v>168</v>
      </c>
      <c r="E487" s="49" t="s">
        <v>360</v>
      </c>
      <c r="F487" s="56"/>
      <c r="G487" s="62">
        <f>G488</f>
        <v>180</v>
      </c>
      <c r="H487" s="335"/>
      <c r="I487" s="335"/>
      <c r="J487" s="335"/>
      <c r="K487" s="335"/>
      <c r="L487" s="335"/>
      <c r="M487" s="335"/>
      <c r="N487" s="335"/>
      <c r="O487" s="335"/>
      <c r="P487" s="335"/>
      <c r="Q487" s="336"/>
      <c r="R487" s="335"/>
      <c r="S487" s="335"/>
      <c r="T487" s="335"/>
      <c r="U487" s="335"/>
      <c r="V487" s="335"/>
      <c r="W487" s="335"/>
      <c r="X487" s="335"/>
      <c r="Y487" s="335"/>
      <c r="Z487" s="335"/>
    </row>
    <row r="488" spans="1:26" s="306" customFormat="1" ht="31.5">
      <c r="A488" s="162" t="s">
        <v>190</v>
      </c>
      <c r="B488" s="47"/>
      <c r="C488" s="48" t="s">
        <v>129</v>
      </c>
      <c r="D488" s="48" t="s">
        <v>168</v>
      </c>
      <c r="E488" s="49" t="s">
        <v>360</v>
      </c>
      <c r="F488" s="56" t="s">
        <v>178</v>
      </c>
      <c r="G488" s="62">
        <f>G489</f>
        <v>180</v>
      </c>
      <c r="H488" s="335"/>
      <c r="I488" s="335"/>
      <c r="J488" s="335"/>
      <c r="K488" s="335"/>
      <c r="L488" s="335"/>
      <c r="M488" s="335"/>
      <c r="N488" s="335"/>
      <c r="O488" s="335"/>
      <c r="P488" s="335"/>
      <c r="Q488" s="336"/>
      <c r="R488" s="335"/>
      <c r="S488" s="335"/>
      <c r="T488" s="335"/>
      <c r="U488" s="335"/>
      <c r="V488" s="335"/>
      <c r="W488" s="335"/>
      <c r="X488" s="335"/>
      <c r="Y488" s="335"/>
      <c r="Z488" s="335"/>
    </row>
    <row r="489" spans="1:26" s="306" customFormat="1" ht="15.75">
      <c r="A489" s="252" t="s">
        <v>197</v>
      </c>
      <c r="B489" s="47"/>
      <c r="C489" s="48" t="s">
        <v>129</v>
      </c>
      <c r="D489" s="48" t="s">
        <v>168</v>
      </c>
      <c r="E489" s="49" t="s">
        <v>360</v>
      </c>
      <c r="F489" s="56" t="s">
        <v>196</v>
      </c>
      <c r="G489" s="62">
        <v>180</v>
      </c>
      <c r="H489" s="335"/>
      <c r="I489" s="335"/>
      <c r="J489" s="335"/>
      <c r="K489" s="335"/>
      <c r="L489" s="335"/>
      <c r="M489" s="335"/>
      <c r="N489" s="335"/>
      <c r="O489" s="335"/>
      <c r="P489" s="335"/>
      <c r="Q489" s="336"/>
      <c r="R489" s="335"/>
      <c r="S489" s="335"/>
      <c r="T489" s="335"/>
      <c r="U489" s="335"/>
      <c r="V489" s="335"/>
      <c r="W489" s="335"/>
      <c r="X489" s="335"/>
      <c r="Y489" s="335"/>
      <c r="Z489" s="335"/>
    </row>
    <row r="490" spans="1:26" s="306" customFormat="1" ht="15.75">
      <c r="A490" s="233" t="s">
        <v>155</v>
      </c>
      <c r="B490" s="47"/>
      <c r="C490" s="45" t="s">
        <v>127</v>
      </c>
      <c r="D490" s="48"/>
      <c r="E490" s="49"/>
      <c r="F490" s="56"/>
      <c r="G490" s="58">
        <f>G491</f>
        <v>29705.888</v>
      </c>
      <c r="H490" s="335"/>
      <c r="I490" s="335"/>
      <c r="J490" s="335"/>
      <c r="K490" s="335"/>
      <c r="L490" s="335"/>
      <c r="M490" s="335"/>
      <c r="N490" s="335"/>
      <c r="O490" s="335"/>
      <c r="P490" s="335"/>
      <c r="Q490" s="336"/>
      <c r="R490" s="335"/>
      <c r="S490" s="335"/>
      <c r="T490" s="335"/>
      <c r="U490" s="335"/>
      <c r="V490" s="335"/>
      <c r="W490" s="335"/>
      <c r="X490" s="335"/>
      <c r="Y490" s="335"/>
      <c r="Z490" s="335"/>
    </row>
    <row r="491" spans="1:26" s="306" customFormat="1" ht="15.75">
      <c r="A491" s="233" t="s">
        <v>159</v>
      </c>
      <c r="B491" s="45"/>
      <c r="C491" s="45" t="s">
        <v>127</v>
      </c>
      <c r="D491" s="45" t="s">
        <v>170</v>
      </c>
      <c r="E491" s="52"/>
      <c r="F491" s="57"/>
      <c r="G491" s="58">
        <f>G492</f>
        <v>29705.888</v>
      </c>
      <c r="H491" s="335"/>
      <c r="I491" s="335"/>
      <c r="J491" s="335"/>
      <c r="K491" s="335"/>
      <c r="L491" s="335"/>
      <c r="M491" s="335"/>
      <c r="N491" s="335"/>
      <c r="O491" s="335"/>
      <c r="P491" s="335"/>
      <c r="Q491" s="336"/>
      <c r="R491" s="335"/>
      <c r="S491" s="335"/>
      <c r="T491" s="335"/>
      <c r="U491" s="335"/>
      <c r="V491" s="335"/>
      <c r="W491" s="335"/>
      <c r="X491" s="335"/>
      <c r="Y491" s="335"/>
      <c r="Z491" s="335"/>
    </row>
    <row r="492" spans="1:26" s="306" customFormat="1" ht="15.75">
      <c r="A492" s="233" t="s">
        <v>465</v>
      </c>
      <c r="B492" s="54"/>
      <c r="C492" s="45" t="s">
        <v>127</v>
      </c>
      <c r="D492" s="45" t="s">
        <v>170</v>
      </c>
      <c r="E492" s="52" t="s">
        <v>11</v>
      </c>
      <c r="F492" s="57"/>
      <c r="G492" s="58">
        <f>G493+G500</f>
        <v>29705.888</v>
      </c>
      <c r="H492" s="335"/>
      <c r="I492" s="335"/>
      <c r="J492" s="335"/>
      <c r="K492" s="335"/>
      <c r="L492" s="335"/>
      <c r="M492" s="335"/>
      <c r="N492" s="335"/>
      <c r="O492" s="335"/>
      <c r="P492" s="335"/>
      <c r="Q492" s="336"/>
      <c r="R492" s="335"/>
      <c r="S492" s="335"/>
      <c r="T492" s="335"/>
      <c r="U492" s="335"/>
      <c r="V492" s="335"/>
      <c r="W492" s="335"/>
      <c r="X492" s="335"/>
      <c r="Y492" s="335"/>
      <c r="Z492" s="335"/>
    </row>
    <row r="493" spans="1:26" s="306" customFormat="1" ht="31.5">
      <c r="A493" s="233" t="s">
        <v>544</v>
      </c>
      <c r="B493" s="45"/>
      <c r="C493" s="45" t="s">
        <v>127</v>
      </c>
      <c r="D493" s="45" t="s">
        <v>170</v>
      </c>
      <c r="E493" s="52" t="s">
        <v>12</v>
      </c>
      <c r="F493" s="57"/>
      <c r="G493" s="58">
        <f>G494+G497</f>
        <v>8310.47</v>
      </c>
      <c r="H493" s="335"/>
      <c r="I493" s="335"/>
      <c r="J493" s="335"/>
      <c r="K493" s="335"/>
      <c r="L493" s="335"/>
      <c r="M493" s="335"/>
      <c r="N493" s="335"/>
      <c r="O493" s="335"/>
      <c r="P493" s="335"/>
      <c r="Q493" s="336"/>
      <c r="R493" s="335"/>
      <c r="S493" s="335"/>
      <c r="T493" s="335"/>
      <c r="U493" s="335"/>
      <c r="V493" s="335"/>
      <c r="W493" s="335"/>
      <c r="X493" s="335"/>
      <c r="Y493" s="335"/>
      <c r="Z493" s="335"/>
    </row>
    <row r="494" spans="1:26" s="306" customFormat="1" ht="220.5">
      <c r="A494" s="243" t="s">
        <v>686</v>
      </c>
      <c r="B494" s="45"/>
      <c r="C494" s="48" t="s">
        <v>127</v>
      </c>
      <c r="D494" s="48" t="s">
        <v>170</v>
      </c>
      <c r="E494" s="49" t="s">
        <v>687</v>
      </c>
      <c r="F494" s="57"/>
      <c r="G494" s="58">
        <f>G495</f>
        <v>229.77</v>
      </c>
      <c r="H494" s="335"/>
      <c r="I494" s="335"/>
      <c r="J494" s="335"/>
      <c r="K494" s="335"/>
      <c r="L494" s="335"/>
      <c r="M494" s="335"/>
      <c r="N494" s="335"/>
      <c r="O494" s="335"/>
      <c r="P494" s="335"/>
      <c r="Q494" s="335"/>
      <c r="R494" s="335"/>
      <c r="S494" s="335"/>
      <c r="T494" s="335"/>
      <c r="U494" s="335"/>
      <c r="V494" s="335"/>
      <c r="W494" s="335"/>
      <c r="X494" s="335"/>
      <c r="Y494" s="335"/>
      <c r="Z494" s="335"/>
    </row>
    <row r="495" spans="1:26" s="306" customFormat="1" ht="31.5">
      <c r="A495" s="259" t="s">
        <v>190</v>
      </c>
      <c r="B495" s="45"/>
      <c r="C495" s="48" t="s">
        <v>127</v>
      </c>
      <c r="D495" s="48" t="s">
        <v>170</v>
      </c>
      <c r="E495" s="49" t="s">
        <v>687</v>
      </c>
      <c r="F495" s="56" t="s">
        <v>178</v>
      </c>
      <c r="G495" s="62">
        <f>G496</f>
        <v>229.77</v>
      </c>
      <c r="H495" s="335"/>
      <c r="I495" s="335"/>
      <c r="J495" s="335"/>
      <c r="K495" s="335"/>
      <c r="L495" s="335"/>
      <c r="M495" s="335"/>
      <c r="N495" s="335"/>
      <c r="O495" s="335"/>
      <c r="P495" s="335"/>
      <c r="Q495" s="335"/>
      <c r="R495" s="335"/>
      <c r="S495" s="335"/>
      <c r="T495" s="335"/>
      <c r="U495" s="335"/>
      <c r="V495" s="335"/>
      <c r="W495" s="335"/>
      <c r="X495" s="335"/>
      <c r="Y495" s="335"/>
      <c r="Z495" s="335"/>
    </row>
    <row r="496" spans="1:26" s="306" customFormat="1" ht="15.75">
      <c r="A496" s="260" t="s">
        <v>191</v>
      </c>
      <c r="B496" s="45"/>
      <c r="C496" s="48" t="s">
        <v>127</v>
      </c>
      <c r="D496" s="48" t="s">
        <v>170</v>
      </c>
      <c r="E496" s="49" t="s">
        <v>687</v>
      </c>
      <c r="F496" s="56" t="s">
        <v>192</v>
      </c>
      <c r="G496" s="62">
        <v>229.77</v>
      </c>
      <c r="H496" s="335"/>
      <c r="I496" s="335"/>
      <c r="J496" s="335"/>
      <c r="K496" s="335"/>
      <c r="L496" s="335"/>
      <c r="M496" s="335"/>
      <c r="N496" s="335"/>
      <c r="O496" s="335"/>
      <c r="P496" s="335"/>
      <c r="Q496" s="335"/>
      <c r="R496" s="335"/>
      <c r="S496" s="335"/>
      <c r="T496" s="335"/>
      <c r="U496" s="335"/>
      <c r="V496" s="335"/>
      <c r="W496" s="335"/>
      <c r="X496" s="335"/>
      <c r="Y496" s="335"/>
      <c r="Z496" s="335"/>
    </row>
    <row r="497" spans="1:26" s="306" customFormat="1" ht="31.5">
      <c r="A497" s="256" t="s">
        <v>250</v>
      </c>
      <c r="B497" s="48"/>
      <c r="C497" s="48" t="s">
        <v>127</v>
      </c>
      <c r="D497" s="48" t="s">
        <v>170</v>
      </c>
      <c r="E497" s="49" t="s">
        <v>79</v>
      </c>
      <c r="F497" s="56"/>
      <c r="G497" s="62">
        <f>G498</f>
        <v>8080.7</v>
      </c>
      <c r="H497" s="335"/>
      <c r="I497" s="335"/>
      <c r="J497" s="335"/>
      <c r="K497" s="335"/>
      <c r="L497" s="335"/>
      <c r="M497" s="335"/>
      <c r="N497" s="335"/>
      <c r="O497" s="335"/>
      <c r="P497" s="335"/>
      <c r="Q497" s="336"/>
      <c r="R497" s="345" t="e">
        <f>G501+G509+G515+G521+G526+G529+G533+G540+G548+G551+G556+G563+G566+G569+#REF!+G572+G575+G578+G581+G584+G587+G590+G595+G602+G605+G608+G615+G618+G621+G624+G627+G630+G633+G636+G639+#REF!+G642+G645+G648+G651+G654+G657+#REF!+G675+G679+G683+G689+G696+G701+G707+G710+G713+G716+#REF!+G719+G722+#REF!+G728+G734+G737+G731</f>
        <v>#REF!</v>
      </c>
      <c r="S497" s="345" t="e">
        <f>R497-G497</f>
        <v>#REF!</v>
      </c>
      <c r="T497" s="335"/>
      <c r="U497" s="335"/>
      <c r="V497" s="335"/>
      <c r="W497" s="335"/>
      <c r="X497" s="335"/>
      <c r="Y497" s="335"/>
      <c r="Z497" s="335"/>
    </row>
    <row r="498" spans="1:26" s="306" customFormat="1" ht="31.5">
      <c r="A498" s="162" t="s">
        <v>190</v>
      </c>
      <c r="B498" s="47"/>
      <c r="C498" s="48" t="s">
        <v>127</v>
      </c>
      <c r="D498" s="48" t="s">
        <v>170</v>
      </c>
      <c r="E498" s="49" t="s">
        <v>79</v>
      </c>
      <c r="F498" s="56" t="s">
        <v>178</v>
      </c>
      <c r="G498" s="62">
        <f>G499</f>
        <v>8080.7</v>
      </c>
      <c r="H498" s="335"/>
      <c r="I498" s="335"/>
      <c r="J498" s="335"/>
      <c r="K498" s="335"/>
      <c r="L498" s="335"/>
      <c r="M498" s="335"/>
      <c r="N498" s="335"/>
      <c r="O498" s="335"/>
      <c r="P498" s="335"/>
      <c r="Q498" s="336"/>
      <c r="R498" s="335"/>
      <c r="S498" s="335"/>
      <c r="T498" s="335"/>
      <c r="U498" s="335"/>
      <c r="V498" s="335"/>
      <c r="W498" s="335"/>
      <c r="X498" s="335"/>
      <c r="Y498" s="335"/>
      <c r="Z498" s="335"/>
    </row>
    <row r="499" spans="1:26" s="306" customFormat="1" ht="15.75">
      <c r="A499" s="252" t="s">
        <v>191</v>
      </c>
      <c r="B499" s="47"/>
      <c r="C499" s="48" t="s">
        <v>127</v>
      </c>
      <c r="D499" s="48" t="s">
        <v>170</v>
      </c>
      <c r="E499" s="49" t="s">
        <v>79</v>
      </c>
      <c r="F499" s="56" t="s">
        <v>192</v>
      </c>
      <c r="G499" s="62">
        <v>8080.7</v>
      </c>
      <c r="H499" s="335"/>
      <c r="I499" s="335"/>
      <c r="J499" s="335"/>
      <c r="K499" s="335"/>
      <c r="L499" s="335"/>
      <c r="M499" s="335"/>
      <c r="N499" s="335"/>
      <c r="O499" s="335"/>
      <c r="P499" s="335"/>
      <c r="Q499" s="336"/>
      <c r="R499" s="335"/>
      <c r="S499" s="335"/>
      <c r="T499" s="335"/>
      <c r="U499" s="335"/>
      <c r="V499" s="335"/>
      <c r="W499" s="335"/>
      <c r="X499" s="335"/>
      <c r="Y499" s="335"/>
      <c r="Z499" s="335"/>
    </row>
    <row r="500" spans="1:7" ht="31.5">
      <c r="A500" s="233" t="s">
        <v>543</v>
      </c>
      <c r="B500" s="47"/>
      <c r="C500" s="48" t="s">
        <v>127</v>
      </c>
      <c r="D500" s="48" t="s">
        <v>170</v>
      </c>
      <c r="E500" s="52" t="s">
        <v>28</v>
      </c>
      <c r="F500" s="56"/>
      <c r="G500" s="58">
        <f>G501+G504+G513+G507+G510</f>
        <v>21395.418</v>
      </c>
    </row>
    <row r="501" spans="1:7" ht="15.75">
      <c r="A501" s="256" t="s">
        <v>257</v>
      </c>
      <c r="B501" s="66"/>
      <c r="C501" s="48" t="s">
        <v>127</v>
      </c>
      <c r="D501" s="48" t="s">
        <v>170</v>
      </c>
      <c r="E501" s="49" t="s">
        <v>258</v>
      </c>
      <c r="F501" s="56"/>
      <c r="G501" s="62">
        <f>G502</f>
        <v>2333.5</v>
      </c>
    </row>
    <row r="502" spans="1:7" ht="31.5">
      <c r="A502" s="162" t="s">
        <v>190</v>
      </c>
      <c r="B502" s="66"/>
      <c r="C502" s="48" t="s">
        <v>127</v>
      </c>
      <c r="D502" s="48" t="s">
        <v>170</v>
      </c>
      <c r="E502" s="49" t="s">
        <v>258</v>
      </c>
      <c r="F502" s="56" t="s">
        <v>178</v>
      </c>
      <c r="G502" s="62">
        <f>G503</f>
        <v>2333.5</v>
      </c>
    </row>
    <row r="503" spans="1:7" ht="15.75">
      <c r="A503" s="252" t="s">
        <v>191</v>
      </c>
      <c r="B503" s="66"/>
      <c r="C503" s="48" t="s">
        <v>127</v>
      </c>
      <c r="D503" s="48" t="s">
        <v>170</v>
      </c>
      <c r="E503" s="49" t="s">
        <v>258</v>
      </c>
      <c r="F503" s="56" t="s">
        <v>192</v>
      </c>
      <c r="G503" s="62">
        <v>2333.5</v>
      </c>
    </row>
    <row r="504" spans="1:7" ht="220.5">
      <c r="A504" s="243" t="s">
        <v>686</v>
      </c>
      <c r="B504" s="45"/>
      <c r="C504" s="48" t="s">
        <v>127</v>
      </c>
      <c r="D504" s="48" t="s">
        <v>170</v>
      </c>
      <c r="E504" s="49" t="s">
        <v>688</v>
      </c>
      <c r="F504" s="56"/>
      <c r="G504" s="58">
        <f>G505</f>
        <v>338.5</v>
      </c>
    </row>
    <row r="505" spans="1:7" ht="31.5">
      <c r="A505" s="259" t="s">
        <v>190</v>
      </c>
      <c r="B505" s="45"/>
      <c r="C505" s="48" t="s">
        <v>127</v>
      </c>
      <c r="D505" s="48" t="s">
        <v>170</v>
      </c>
      <c r="E505" s="49" t="s">
        <v>688</v>
      </c>
      <c r="F505" s="56" t="s">
        <v>178</v>
      </c>
      <c r="G505" s="62">
        <f>G506</f>
        <v>338.5</v>
      </c>
    </row>
    <row r="506" spans="1:7" ht="15.75">
      <c r="A506" s="260" t="s">
        <v>191</v>
      </c>
      <c r="B506" s="45"/>
      <c r="C506" s="48" t="s">
        <v>127</v>
      </c>
      <c r="D506" s="48" t="s">
        <v>170</v>
      </c>
      <c r="E506" s="49" t="s">
        <v>688</v>
      </c>
      <c r="F506" s="56" t="s">
        <v>192</v>
      </c>
      <c r="G506" s="62">
        <v>338.5</v>
      </c>
    </row>
    <row r="507" spans="1:7" ht="31.5" customHeight="1">
      <c r="A507" s="273" t="s">
        <v>464</v>
      </c>
      <c r="B507" s="47"/>
      <c r="C507" s="48" t="s">
        <v>127</v>
      </c>
      <c r="D507" s="48" t="s">
        <v>170</v>
      </c>
      <c r="E507" s="49" t="s">
        <v>416</v>
      </c>
      <c r="F507" s="56"/>
      <c r="G507" s="62">
        <f>G508</f>
        <v>17919.485</v>
      </c>
    </row>
    <row r="508" spans="1:7" ht="31.5">
      <c r="A508" s="162" t="s">
        <v>263</v>
      </c>
      <c r="B508" s="47"/>
      <c r="C508" s="48" t="s">
        <v>127</v>
      </c>
      <c r="D508" s="48" t="s">
        <v>170</v>
      </c>
      <c r="E508" s="49" t="s">
        <v>416</v>
      </c>
      <c r="F508" s="56" t="s">
        <v>178</v>
      </c>
      <c r="G508" s="62">
        <f>G509</f>
        <v>17919.485</v>
      </c>
    </row>
    <row r="509" spans="1:7" ht="15.75">
      <c r="A509" s="252" t="s">
        <v>191</v>
      </c>
      <c r="B509" s="47"/>
      <c r="C509" s="48" t="s">
        <v>127</v>
      </c>
      <c r="D509" s="48" t="s">
        <v>170</v>
      </c>
      <c r="E509" s="49" t="s">
        <v>416</v>
      </c>
      <c r="F509" s="56" t="s">
        <v>192</v>
      </c>
      <c r="G509" s="62">
        <v>17919.485</v>
      </c>
    </row>
    <row r="510" spans="1:7" ht="47.25">
      <c r="A510" s="273" t="s">
        <v>339</v>
      </c>
      <c r="B510" s="47"/>
      <c r="C510" s="48" t="s">
        <v>127</v>
      </c>
      <c r="D510" s="48" t="s">
        <v>170</v>
      </c>
      <c r="E510" s="49" t="s">
        <v>338</v>
      </c>
      <c r="F510" s="56"/>
      <c r="G510" s="62">
        <f>G511</f>
        <v>16.373</v>
      </c>
    </row>
    <row r="511" spans="1:7" ht="31.5">
      <c r="A511" s="162" t="s">
        <v>263</v>
      </c>
      <c r="B511" s="47"/>
      <c r="C511" s="48" t="s">
        <v>127</v>
      </c>
      <c r="D511" s="48" t="s">
        <v>170</v>
      </c>
      <c r="E511" s="49" t="s">
        <v>338</v>
      </c>
      <c r="F511" s="56" t="s">
        <v>178</v>
      </c>
      <c r="G511" s="62">
        <f>G512</f>
        <v>16.373</v>
      </c>
    </row>
    <row r="512" spans="1:26" s="306" customFormat="1" ht="15.75">
      <c r="A512" s="252" t="s">
        <v>191</v>
      </c>
      <c r="B512" s="47"/>
      <c r="C512" s="48" t="s">
        <v>127</v>
      </c>
      <c r="D512" s="48" t="s">
        <v>170</v>
      </c>
      <c r="E512" s="49" t="s">
        <v>338</v>
      </c>
      <c r="F512" s="56" t="s">
        <v>192</v>
      </c>
      <c r="G512" s="62">
        <v>16.373</v>
      </c>
      <c r="H512" s="335"/>
      <c r="I512" s="335"/>
      <c r="J512" s="335"/>
      <c r="K512" s="335"/>
      <c r="L512" s="335"/>
      <c r="M512" s="335"/>
      <c r="N512" s="335"/>
      <c r="O512" s="335"/>
      <c r="P512" s="335"/>
      <c r="Q512" s="336"/>
      <c r="R512" s="335"/>
      <c r="S512" s="335"/>
      <c r="T512" s="335"/>
      <c r="U512" s="335"/>
      <c r="V512" s="335"/>
      <c r="W512" s="335"/>
      <c r="X512" s="335"/>
      <c r="Y512" s="335"/>
      <c r="Z512" s="335"/>
    </row>
    <row r="513" spans="1:26" s="306" customFormat="1" ht="47.25">
      <c r="A513" s="273" t="s">
        <v>251</v>
      </c>
      <c r="B513" s="47"/>
      <c r="C513" s="48" t="s">
        <v>127</v>
      </c>
      <c r="D513" s="48" t="s">
        <v>170</v>
      </c>
      <c r="E513" s="49" t="s">
        <v>259</v>
      </c>
      <c r="F513" s="56"/>
      <c r="G513" s="62">
        <f>G514</f>
        <v>787.56</v>
      </c>
      <c r="H513" s="335"/>
      <c r="I513" s="335"/>
      <c r="J513" s="335"/>
      <c r="K513" s="335"/>
      <c r="L513" s="335"/>
      <c r="M513" s="335"/>
      <c r="N513" s="335"/>
      <c r="O513" s="335"/>
      <c r="P513" s="335"/>
      <c r="Q513" s="336"/>
      <c r="R513" s="335"/>
      <c r="S513" s="335"/>
      <c r="T513" s="335"/>
      <c r="U513" s="335"/>
      <c r="V513" s="335"/>
      <c r="W513" s="335"/>
      <c r="X513" s="335"/>
      <c r="Y513" s="335"/>
      <c r="Z513" s="335"/>
    </row>
    <row r="514" spans="1:26" s="306" customFormat="1" ht="31.5">
      <c r="A514" s="162" t="s">
        <v>190</v>
      </c>
      <c r="B514" s="47"/>
      <c r="C514" s="48" t="s">
        <v>127</v>
      </c>
      <c r="D514" s="48" t="s">
        <v>170</v>
      </c>
      <c r="E514" s="49" t="s">
        <v>259</v>
      </c>
      <c r="F514" s="56" t="s">
        <v>178</v>
      </c>
      <c r="G514" s="62">
        <f>G515</f>
        <v>787.56</v>
      </c>
      <c r="H514" s="335"/>
      <c r="I514" s="335"/>
      <c r="J514" s="335"/>
      <c r="K514" s="335"/>
      <c r="L514" s="335"/>
      <c r="M514" s="335"/>
      <c r="N514" s="335"/>
      <c r="O514" s="335"/>
      <c r="P514" s="335"/>
      <c r="Q514" s="336"/>
      <c r="R514" s="335"/>
      <c r="S514" s="335"/>
      <c r="T514" s="335"/>
      <c r="U514" s="335"/>
      <c r="V514" s="335"/>
      <c r="W514" s="335"/>
      <c r="X514" s="335"/>
      <c r="Y514" s="335"/>
      <c r="Z514" s="335"/>
    </row>
    <row r="515" spans="1:26" s="306" customFormat="1" ht="15.75">
      <c r="A515" s="252" t="s">
        <v>191</v>
      </c>
      <c r="B515" s="47"/>
      <c r="C515" s="48" t="s">
        <v>127</v>
      </c>
      <c r="D515" s="48" t="s">
        <v>170</v>
      </c>
      <c r="E515" s="49" t="s">
        <v>259</v>
      </c>
      <c r="F515" s="56" t="s">
        <v>192</v>
      </c>
      <c r="G515" s="62">
        <v>787.56</v>
      </c>
      <c r="H515" s="335"/>
      <c r="I515" s="335"/>
      <c r="J515" s="335"/>
      <c r="K515" s="335"/>
      <c r="L515" s="335"/>
      <c r="M515" s="335"/>
      <c r="N515" s="335"/>
      <c r="O515" s="335"/>
      <c r="P515" s="335"/>
      <c r="Q515" s="336"/>
      <c r="R515" s="335"/>
      <c r="S515" s="335"/>
      <c r="T515" s="335"/>
      <c r="U515" s="335"/>
      <c r="V515" s="335"/>
      <c r="W515" s="335"/>
      <c r="X515" s="335"/>
      <c r="Y515" s="335"/>
      <c r="Z515" s="335"/>
    </row>
    <row r="516" spans="1:26" s="306" customFormat="1" ht="31.5">
      <c r="A516" s="253" t="s">
        <v>523</v>
      </c>
      <c r="B516" s="111" t="s">
        <v>291</v>
      </c>
      <c r="C516" s="204"/>
      <c r="D516" s="204"/>
      <c r="E516" s="205"/>
      <c r="F516" s="206"/>
      <c r="G516" s="313">
        <f>G517+G555+G582+G634+G707+G731</f>
        <v>422156.853</v>
      </c>
      <c r="H516" s="335"/>
      <c r="I516" s="335"/>
      <c r="J516" s="335"/>
      <c r="K516" s="335"/>
      <c r="L516" s="335"/>
      <c r="M516" s="335"/>
      <c r="N516" s="335"/>
      <c r="O516" s="335"/>
      <c r="P516" s="335"/>
      <c r="Q516" s="336"/>
      <c r="R516" s="335"/>
      <c r="S516" s="335"/>
      <c r="T516" s="335"/>
      <c r="U516" s="335"/>
      <c r="V516" s="335"/>
      <c r="W516" s="335"/>
      <c r="X516" s="335"/>
      <c r="Y516" s="335"/>
      <c r="Z516" s="335"/>
    </row>
    <row r="517" spans="1:26" s="306" customFormat="1" ht="15.75">
      <c r="A517" s="285" t="s">
        <v>131</v>
      </c>
      <c r="B517" s="97"/>
      <c r="C517" s="45" t="s">
        <v>157</v>
      </c>
      <c r="D517" s="45"/>
      <c r="E517" s="228"/>
      <c r="F517" s="229"/>
      <c r="G517" s="58">
        <f>G518+G525</f>
        <v>11368</v>
      </c>
      <c r="H517" s="335"/>
      <c r="I517" s="335"/>
      <c r="J517" s="335"/>
      <c r="K517" s="335"/>
      <c r="L517" s="335"/>
      <c r="M517" s="335"/>
      <c r="N517" s="335"/>
      <c r="O517" s="335"/>
      <c r="P517" s="335"/>
      <c r="Q517" s="336"/>
      <c r="R517" s="335"/>
      <c r="S517" s="335"/>
      <c r="T517" s="335"/>
      <c r="U517" s="335"/>
      <c r="V517" s="335"/>
      <c r="W517" s="335"/>
      <c r="X517" s="335"/>
      <c r="Y517" s="335"/>
      <c r="Z517" s="335"/>
    </row>
    <row r="518" spans="1:26" s="306" customFormat="1" ht="31.5">
      <c r="A518" s="251" t="s">
        <v>141</v>
      </c>
      <c r="B518" s="97"/>
      <c r="C518" s="45" t="s">
        <v>157</v>
      </c>
      <c r="D518" s="45" t="s">
        <v>170</v>
      </c>
      <c r="E518" s="228"/>
      <c r="F518" s="229"/>
      <c r="G518" s="58">
        <f>G519</f>
        <v>10234.4</v>
      </c>
      <c r="H518" s="335"/>
      <c r="I518" s="335"/>
      <c r="J518" s="335"/>
      <c r="K518" s="335"/>
      <c r="L518" s="335"/>
      <c r="M518" s="335"/>
      <c r="N518" s="335"/>
      <c r="O518" s="335"/>
      <c r="P518" s="335"/>
      <c r="Q518" s="336"/>
      <c r="R518" s="335"/>
      <c r="S518" s="335"/>
      <c r="T518" s="335"/>
      <c r="U518" s="335"/>
      <c r="V518" s="335"/>
      <c r="W518" s="335"/>
      <c r="X518" s="335"/>
      <c r="Y518" s="335"/>
      <c r="Z518" s="335"/>
    </row>
    <row r="519" spans="1:26" s="306" customFormat="1" ht="31.5">
      <c r="A519" s="233" t="s">
        <v>490</v>
      </c>
      <c r="B519" s="97"/>
      <c r="C519" s="45" t="s">
        <v>157</v>
      </c>
      <c r="D519" s="45" t="s">
        <v>170</v>
      </c>
      <c r="E519" s="52" t="s">
        <v>362</v>
      </c>
      <c r="F519" s="230"/>
      <c r="G519" s="58">
        <f>G520</f>
        <v>10234.4</v>
      </c>
      <c r="H519" s="335"/>
      <c r="I519" s="335"/>
      <c r="J519" s="335"/>
      <c r="K519" s="335"/>
      <c r="L519" s="335"/>
      <c r="M519" s="335"/>
      <c r="N519" s="335"/>
      <c r="O519" s="335"/>
      <c r="P519" s="335"/>
      <c r="Q519" s="336"/>
      <c r="R519" s="335"/>
      <c r="S519" s="335"/>
      <c r="T519" s="335"/>
      <c r="U519" s="335"/>
      <c r="V519" s="335"/>
      <c r="W519" s="335"/>
      <c r="X519" s="335"/>
      <c r="Y519" s="335"/>
      <c r="Z519" s="335"/>
    </row>
    <row r="520" spans="1:26" s="306" customFormat="1" ht="15.75">
      <c r="A520" s="234" t="s">
        <v>115</v>
      </c>
      <c r="B520" s="92"/>
      <c r="C520" s="48" t="s">
        <v>157</v>
      </c>
      <c r="D520" s="48" t="s">
        <v>170</v>
      </c>
      <c r="E520" s="49" t="s">
        <v>363</v>
      </c>
      <c r="F520" s="56"/>
      <c r="G520" s="62">
        <f>G521+G523</f>
        <v>10234.4</v>
      </c>
      <c r="H520" s="335"/>
      <c r="I520" s="335"/>
      <c r="J520" s="335"/>
      <c r="K520" s="335"/>
      <c r="L520" s="335"/>
      <c r="M520" s="335"/>
      <c r="N520" s="335"/>
      <c r="O520" s="335"/>
      <c r="P520" s="335"/>
      <c r="Q520" s="336"/>
      <c r="R520" s="335"/>
      <c r="S520" s="335"/>
      <c r="T520" s="335"/>
      <c r="U520" s="335"/>
      <c r="V520" s="335"/>
      <c r="W520" s="335"/>
      <c r="X520" s="335"/>
      <c r="Y520" s="335"/>
      <c r="Z520" s="335"/>
    </row>
    <row r="521" spans="1:26" s="306" customFormat="1" ht="47.25">
      <c r="A521" s="236" t="s">
        <v>116</v>
      </c>
      <c r="B521" s="92"/>
      <c r="C521" s="48" t="s">
        <v>157</v>
      </c>
      <c r="D521" s="48" t="s">
        <v>170</v>
      </c>
      <c r="E521" s="49" t="s">
        <v>363</v>
      </c>
      <c r="F521" s="56" t="s">
        <v>198</v>
      </c>
      <c r="G521" s="62">
        <f>G522</f>
        <v>9958.9</v>
      </c>
      <c r="H521" s="335"/>
      <c r="I521" s="335"/>
      <c r="J521" s="335"/>
      <c r="K521" s="335"/>
      <c r="L521" s="335"/>
      <c r="M521" s="335"/>
      <c r="N521" s="335"/>
      <c r="O521" s="335"/>
      <c r="P521" s="335"/>
      <c r="Q521" s="336"/>
      <c r="R521" s="335"/>
      <c r="S521" s="335"/>
      <c r="T521" s="335"/>
      <c r="U521" s="335"/>
      <c r="V521" s="335"/>
      <c r="W521" s="335"/>
      <c r="X521" s="335"/>
      <c r="Y521" s="335"/>
      <c r="Z521" s="335"/>
    </row>
    <row r="522" spans="1:26" s="306" customFormat="1" ht="15.75">
      <c r="A522" s="236" t="s">
        <v>193</v>
      </c>
      <c r="B522" s="92"/>
      <c r="C522" s="48" t="s">
        <v>157</v>
      </c>
      <c r="D522" s="48" t="s">
        <v>170</v>
      </c>
      <c r="E522" s="49" t="s">
        <v>363</v>
      </c>
      <c r="F522" s="56" t="s">
        <v>194</v>
      </c>
      <c r="G522" s="62">
        <f>9795.6+163.3</f>
        <v>9958.9</v>
      </c>
      <c r="H522" s="335"/>
      <c r="I522" s="335"/>
      <c r="J522" s="335"/>
      <c r="K522" s="335"/>
      <c r="L522" s="335"/>
      <c r="M522" s="335"/>
      <c r="N522" s="335"/>
      <c r="O522" s="335"/>
      <c r="P522" s="335"/>
      <c r="Q522" s="336"/>
      <c r="R522" s="335"/>
      <c r="S522" s="335"/>
      <c r="T522" s="335"/>
      <c r="U522" s="335"/>
      <c r="V522" s="335"/>
      <c r="W522" s="335"/>
      <c r="X522" s="335"/>
      <c r="Y522" s="335"/>
      <c r="Z522" s="335"/>
    </row>
    <row r="523" spans="1:26" s="306" customFormat="1" ht="15.75">
      <c r="A523" s="236" t="s">
        <v>226</v>
      </c>
      <c r="B523" s="92"/>
      <c r="C523" s="48" t="s">
        <v>157</v>
      </c>
      <c r="D523" s="48" t="s">
        <v>170</v>
      </c>
      <c r="E523" s="49" t="s">
        <v>363</v>
      </c>
      <c r="F523" s="56" t="s">
        <v>188</v>
      </c>
      <c r="G523" s="62">
        <f>G524</f>
        <v>275.5</v>
      </c>
      <c r="H523" s="335"/>
      <c r="I523" s="335"/>
      <c r="J523" s="335"/>
      <c r="K523" s="335"/>
      <c r="L523" s="335"/>
      <c r="M523" s="335"/>
      <c r="N523" s="335"/>
      <c r="O523" s="335"/>
      <c r="P523" s="335"/>
      <c r="Q523" s="336"/>
      <c r="R523" s="335"/>
      <c r="S523" s="335"/>
      <c r="T523" s="335"/>
      <c r="U523" s="335"/>
      <c r="V523" s="335"/>
      <c r="W523" s="335"/>
      <c r="X523" s="335"/>
      <c r="Y523" s="335"/>
      <c r="Z523" s="335"/>
    </row>
    <row r="524" spans="1:26" s="306" customFormat="1" ht="15.75">
      <c r="A524" s="236" t="s">
        <v>189</v>
      </c>
      <c r="B524" s="92"/>
      <c r="C524" s="48" t="s">
        <v>157</v>
      </c>
      <c r="D524" s="48" t="s">
        <v>170</v>
      </c>
      <c r="E524" s="49" t="s">
        <v>363</v>
      </c>
      <c r="F524" s="56" t="s">
        <v>187</v>
      </c>
      <c r="G524" s="62">
        <v>275.5</v>
      </c>
      <c r="H524" s="335"/>
      <c r="I524" s="335"/>
      <c r="J524" s="335"/>
      <c r="K524" s="335"/>
      <c r="L524" s="335"/>
      <c r="M524" s="335"/>
      <c r="N524" s="335"/>
      <c r="O524" s="335"/>
      <c r="P524" s="335"/>
      <c r="Q524" s="336"/>
      <c r="R524" s="335"/>
      <c r="S524" s="335"/>
      <c r="T524" s="335"/>
      <c r="U524" s="335"/>
      <c r="V524" s="335"/>
      <c r="W524" s="335"/>
      <c r="X524" s="335"/>
      <c r="Y524" s="335"/>
      <c r="Z524" s="335"/>
    </row>
    <row r="525" spans="1:26" s="306" customFormat="1" ht="15.75">
      <c r="A525" s="241" t="s">
        <v>142</v>
      </c>
      <c r="B525" s="92"/>
      <c r="C525" s="93" t="s">
        <v>157</v>
      </c>
      <c r="D525" s="93" t="s">
        <v>123</v>
      </c>
      <c r="E525" s="170"/>
      <c r="F525" s="94"/>
      <c r="G525" s="58">
        <f>G526+G539+G551</f>
        <v>1133.6</v>
      </c>
      <c r="H525" s="335"/>
      <c r="I525" s="335"/>
      <c r="J525" s="335"/>
      <c r="K525" s="335"/>
      <c r="L525" s="335"/>
      <c r="M525" s="335"/>
      <c r="N525" s="335"/>
      <c r="O525" s="335"/>
      <c r="P525" s="335"/>
      <c r="Q525" s="336"/>
      <c r="R525" s="335"/>
      <c r="S525" s="335"/>
      <c r="T525" s="335"/>
      <c r="U525" s="335"/>
      <c r="V525" s="335"/>
      <c r="W525" s="335"/>
      <c r="X525" s="335"/>
      <c r="Y525" s="335"/>
      <c r="Z525" s="335"/>
    </row>
    <row r="526" spans="1:26" s="306" customFormat="1" ht="31.5">
      <c r="A526" s="274" t="s">
        <v>447</v>
      </c>
      <c r="B526" s="92"/>
      <c r="C526" s="93" t="s">
        <v>157</v>
      </c>
      <c r="D526" s="93" t="s">
        <v>123</v>
      </c>
      <c r="E526" s="52" t="s">
        <v>82</v>
      </c>
      <c r="F526" s="94"/>
      <c r="G526" s="58">
        <f>G527+G533</f>
        <v>370</v>
      </c>
      <c r="H526" s="335"/>
      <c r="I526" s="335"/>
      <c r="J526" s="335"/>
      <c r="K526" s="335"/>
      <c r="L526" s="335"/>
      <c r="M526" s="335"/>
      <c r="N526" s="335"/>
      <c r="O526" s="335"/>
      <c r="P526" s="335"/>
      <c r="Q526" s="336"/>
      <c r="R526" s="335"/>
      <c r="S526" s="335"/>
      <c r="T526" s="335"/>
      <c r="U526" s="335"/>
      <c r="V526" s="335"/>
      <c r="W526" s="335"/>
      <c r="X526" s="335"/>
      <c r="Y526" s="335"/>
      <c r="Z526" s="335"/>
    </row>
    <row r="527" spans="1:26" s="306" customFormat="1" ht="15.75">
      <c r="A527" s="251" t="s">
        <v>341</v>
      </c>
      <c r="B527" s="92"/>
      <c r="C527" s="93" t="s">
        <v>157</v>
      </c>
      <c r="D527" s="93" t="s">
        <v>123</v>
      </c>
      <c r="E527" s="52" t="s">
        <v>48</v>
      </c>
      <c r="F527" s="94"/>
      <c r="G527" s="58">
        <f>G528</f>
        <v>45</v>
      </c>
      <c r="H527" s="335"/>
      <c r="I527" s="335"/>
      <c r="J527" s="335"/>
      <c r="K527" s="335"/>
      <c r="L527" s="335"/>
      <c r="M527" s="335"/>
      <c r="N527" s="335"/>
      <c r="O527" s="335"/>
      <c r="P527" s="335"/>
      <c r="Q527" s="336"/>
      <c r="R527" s="335"/>
      <c r="S527" s="335"/>
      <c r="T527" s="335"/>
      <c r="U527" s="335"/>
      <c r="V527" s="335"/>
      <c r="W527" s="335"/>
      <c r="X527" s="335"/>
      <c r="Y527" s="335"/>
      <c r="Z527" s="335"/>
    </row>
    <row r="528" spans="1:26" s="306" customFormat="1" ht="15.75">
      <c r="A528" s="237" t="s">
        <v>94</v>
      </c>
      <c r="B528" s="55"/>
      <c r="C528" s="80" t="s">
        <v>157</v>
      </c>
      <c r="D528" s="80" t="s">
        <v>123</v>
      </c>
      <c r="E528" s="81" t="s">
        <v>49</v>
      </c>
      <c r="F528" s="76"/>
      <c r="G528" s="62">
        <f>G529+G531</f>
        <v>45</v>
      </c>
      <c r="H528" s="335"/>
      <c r="I528" s="335"/>
      <c r="J528" s="335"/>
      <c r="K528" s="335"/>
      <c r="L528" s="335"/>
      <c r="M528" s="335"/>
      <c r="N528" s="335"/>
      <c r="O528" s="335"/>
      <c r="P528" s="335"/>
      <c r="Q528" s="336"/>
      <c r="R528" s="335"/>
      <c r="S528" s="335"/>
      <c r="T528" s="335"/>
      <c r="U528" s="335"/>
      <c r="V528" s="335"/>
      <c r="W528" s="335"/>
      <c r="X528" s="335"/>
      <c r="Y528" s="335"/>
      <c r="Z528" s="335"/>
    </row>
    <row r="529" spans="1:26" s="306" customFormat="1" ht="15.75">
      <c r="A529" s="236" t="s">
        <v>226</v>
      </c>
      <c r="B529" s="47"/>
      <c r="C529" s="80" t="s">
        <v>157</v>
      </c>
      <c r="D529" s="80" t="s">
        <v>123</v>
      </c>
      <c r="E529" s="81" t="s">
        <v>49</v>
      </c>
      <c r="F529" s="76" t="s">
        <v>188</v>
      </c>
      <c r="G529" s="62">
        <f>G530</f>
        <v>5</v>
      </c>
      <c r="H529" s="335"/>
      <c r="I529" s="335"/>
      <c r="J529" s="335"/>
      <c r="K529" s="335"/>
      <c r="L529" s="335"/>
      <c r="M529" s="335"/>
      <c r="N529" s="335"/>
      <c r="O529" s="335"/>
      <c r="P529" s="335"/>
      <c r="Q529" s="336"/>
      <c r="R529" s="335"/>
      <c r="S529" s="335"/>
      <c r="T529" s="335"/>
      <c r="U529" s="335"/>
      <c r="V529" s="335"/>
      <c r="W529" s="335"/>
      <c r="X529" s="335"/>
      <c r="Y529" s="335"/>
      <c r="Z529" s="335"/>
    </row>
    <row r="530" spans="1:26" s="306" customFormat="1" ht="15.75">
      <c r="A530" s="236" t="s">
        <v>189</v>
      </c>
      <c r="B530" s="55"/>
      <c r="C530" s="80" t="s">
        <v>157</v>
      </c>
      <c r="D530" s="80" t="s">
        <v>123</v>
      </c>
      <c r="E530" s="81" t="s">
        <v>49</v>
      </c>
      <c r="F530" s="76" t="s">
        <v>187</v>
      </c>
      <c r="G530" s="62">
        <v>5</v>
      </c>
      <c r="H530" s="335"/>
      <c r="I530" s="335"/>
      <c r="J530" s="335"/>
      <c r="K530" s="335"/>
      <c r="L530" s="335"/>
      <c r="M530" s="335"/>
      <c r="N530" s="335"/>
      <c r="O530" s="335"/>
      <c r="P530" s="335"/>
      <c r="Q530" s="336"/>
      <c r="R530" s="335"/>
      <c r="S530" s="335"/>
      <c r="T530" s="335"/>
      <c r="U530" s="335"/>
      <c r="V530" s="335"/>
      <c r="W530" s="335"/>
      <c r="X530" s="335"/>
      <c r="Y530" s="335"/>
      <c r="Z530" s="335"/>
    </row>
    <row r="531" spans="1:26" s="306" customFormat="1" ht="31.5">
      <c r="A531" s="236" t="s">
        <v>263</v>
      </c>
      <c r="B531" s="92"/>
      <c r="C531" s="80" t="s">
        <v>157</v>
      </c>
      <c r="D531" s="80" t="s">
        <v>123</v>
      </c>
      <c r="E531" s="81" t="s">
        <v>49</v>
      </c>
      <c r="F531" s="152">
        <v>600</v>
      </c>
      <c r="G531" s="70">
        <f>G532</f>
        <v>40</v>
      </c>
      <c r="H531" s="335"/>
      <c r="I531" s="335"/>
      <c r="J531" s="335"/>
      <c r="K531" s="335"/>
      <c r="L531" s="335"/>
      <c r="M531" s="335"/>
      <c r="N531" s="335"/>
      <c r="O531" s="335"/>
      <c r="P531" s="335"/>
      <c r="Q531" s="336"/>
      <c r="R531" s="335"/>
      <c r="S531" s="335"/>
      <c r="T531" s="335"/>
      <c r="U531" s="335"/>
      <c r="V531" s="335"/>
      <c r="W531" s="335"/>
      <c r="X531" s="335"/>
      <c r="Y531" s="335"/>
      <c r="Z531" s="335"/>
    </row>
    <row r="532" spans="1:26" s="306" customFormat="1" ht="33" customHeight="1">
      <c r="A532" s="236" t="s">
        <v>191</v>
      </c>
      <c r="B532" s="92"/>
      <c r="C532" s="80" t="s">
        <v>157</v>
      </c>
      <c r="D532" s="80" t="s">
        <v>123</v>
      </c>
      <c r="E532" s="81" t="s">
        <v>49</v>
      </c>
      <c r="F532" s="152">
        <v>610</v>
      </c>
      <c r="G532" s="70">
        <v>40</v>
      </c>
      <c r="H532" s="335"/>
      <c r="I532" s="335"/>
      <c r="J532" s="335"/>
      <c r="K532" s="335"/>
      <c r="L532" s="335"/>
      <c r="M532" s="335"/>
      <c r="N532" s="335"/>
      <c r="O532" s="335"/>
      <c r="P532" s="335"/>
      <c r="Q532" s="336"/>
      <c r="R532" s="335"/>
      <c r="S532" s="335"/>
      <c r="T532" s="335"/>
      <c r="U532" s="335"/>
      <c r="V532" s="335"/>
      <c r="W532" s="335"/>
      <c r="X532" s="335"/>
      <c r="Y532" s="335"/>
      <c r="Z532" s="335"/>
    </row>
    <row r="533" spans="1:26" s="306" customFormat="1" ht="15.75">
      <c r="A533" s="238" t="s">
        <v>212</v>
      </c>
      <c r="B533" s="55"/>
      <c r="C533" s="93" t="s">
        <v>157</v>
      </c>
      <c r="D533" s="93" t="s">
        <v>123</v>
      </c>
      <c r="E533" s="98" t="s">
        <v>50</v>
      </c>
      <c r="F533" s="76"/>
      <c r="G533" s="58">
        <f>G534</f>
        <v>325</v>
      </c>
      <c r="H533" s="335"/>
      <c r="I533" s="335"/>
      <c r="J533" s="335"/>
      <c r="K533" s="335"/>
      <c r="L533" s="335"/>
      <c r="M533" s="335"/>
      <c r="N533" s="335"/>
      <c r="O533" s="335"/>
      <c r="P533" s="335"/>
      <c r="Q533" s="336"/>
      <c r="R533" s="335"/>
      <c r="S533" s="335"/>
      <c r="T533" s="335"/>
      <c r="U533" s="335"/>
      <c r="V533" s="335"/>
      <c r="W533" s="335"/>
      <c r="X533" s="335"/>
      <c r="Y533" s="335"/>
      <c r="Z533" s="335"/>
    </row>
    <row r="534" spans="1:26" s="306" customFormat="1" ht="15.75">
      <c r="A534" s="237" t="s">
        <v>94</v>
      </c>
      <c r="B534" s="55"/>
      <c r="C534" s="80" t="s">
        <v>157</v>
      </c>
      <c r="D534" s="80" t="s">
        <v>123</v>
      </c>
      <c r="E534" s="81" t="s">
        <v>51</v>
      </c>
      <c r="F534" s="76"/>
      <c r="G534" s="62">
        <f>G535+G537</f>
        <v>325</v>
      </c>
      <c r="H534" s="335"/>
      <c r="I534" s="335"/>
      <c r="J534" s="335"/>
      <c r="K534" s="335"/>
      <c r="L534" s="335"/>
      <c r="M534" s="335"/>
      <c r="N534" s="335"/>
      <c r="O534" s="335"/>
      <c r="P534" s="335"/>
      <c r="Q534" s="336"/>
      <c r="R534" s="335"/>
      <c r="S534" s="335"/>
      <c r="T534" s="335"/>
      <c r="U534" s="335"/>
      <c r="V534" s="335"/>
      <c r="W534" s="335"/>
      <c r="X534" s="335"/>
      <c r="Y534" s="335"/>
      <c r="Z534" s="335"/>
    </row>
    <row r="535" spans="1:26" s="306" customFormat="1" ht="15.75">
      <c r="A535" s="236" t="s">
        <v>226</v>
      </c>
      <c r="B535" s="47"/>
      <c r="C535" s="80" t="s">
        <v>157</v>
      </c>
      <c r="D535" s="80" t="s">
        <v>123</v>
      </c>
      <c r="E535" s="81" t="s">
        <v>51</v>
      </c>
      <c r="F535" s="76" t="s">
        <v>188</v>
      </c>
      <c r="G535" s="62">
        <f>G536</f>
        <v>52</v>
      </c>
      <c r="H535" s="335"/>
      <c r="I535" s="335"/>
      <c r="J535" s="335"/>
      <c r="K535" s="335"/>
      <c r="L535" s="335"/>
      <c r="M535" s="335"/>
      <c r="N535" s="335"/>
      <c r="O535" s="335"/>
      <c r="P535" s="335"/>
      <c r="Q535" s="336"/>
      <c r="R535" s="335"/>
      <c r="S535" s="335"/>
      <c r="T535" s="335"/>
      <c r="U535" s="335"/>
      <c r="V535" s="335"/>
      <c r="W535" s="335"/>
      <c r="X535" s="335"/>
      <c r="Y535" s="335"/>
      <c r="Z535" s="335"/>
    </row>
    <row r="536" spans="1:26" s="306" customFormat="1" ht="15.75">
      <c r="A536" s="236" t="s">
        <v>189</v>
      </c>
      <c r="B536" s="55"/>
      <c r="C536" s="80" t="s">
        <v>157</v>
      </c>
      <c r="D536" s="80" t="s">
        <v>123</v>
      </c>
      <c r="E536" s="81" t="s">
        <v>51</v>
      </c>
      <c r="F536" s="76" t="s">
        <v>187</v>
      </c>
      <c r="G536" s="62">
        <v>52</v>
      </c>
      <c r="H536" s="335"/>
      <c r="I536" s="335"/>
      <c r="J536" s="335"/>
      <c r="K536" s="335"/>
      <c r="L536" s="335"/>
      <c r="M536" s="335"/>
      <c r="N536" s="335"/>
      <c r="O536" s="335"/>
      <c r="P536" s="335"/>
      <c r="Q536" s="336"/>
      <c r="R536" s="335"/>
      <c r="S536" s="335"/>
      <c r="T536" s="335"/>
      <c r="U536" s="335"/>
      <c r="V536" s="335"/>
      <c r="W536" s="335"/>
      <c r="X536" s="335"/>
      <c r="Y536" s="335"/>
      <c r="Z536" s="335"/>
    </row>
    <row r="537" spans="1:26" s="306" customFormat="1" ht="31.5">
      <c r="A537" s="162" t="s">
        <v>190</v>
      </c>
      <c r="B537" s="55"/>
      <c r="C537" s="80" t="s">
        <v>157</v>
      </c>
      <c r="D537" s="80" t="s">
        <v>123</v>
      </c>
      <c r="E537" s="81" t="s">
        <v>51</v>
      </c>
      <c r="F537" s="76" t="s">
        <v>178</v>
      </c>
      <c r="G537" s="62">
        <f>G538</f>
        <v>273</v>
      </c>
      <c r="H537" s="335"/>
      <c r="I537" s="335"/>
      <c r="J537" s="335"/>
      <c r="K537" s="335"/>
      <c r="L537" s="335"/>
      <c r="M537" s="335"/>
      <c r="N537" s="335"/>
      <c r="O537" s="335"/>
      <c r="P537" s="335"/>
      <c r="Q537" s="336"/>
      <c r="R537" s="335"/>
      <c r="S537" s="335"/>
      <c r="T537" s="335"/>
      <c r="U537" s="335"/>
      <c r="V537" s="335"/>
      <c r="W537" s="335"/>
      <c r="X537" s="335"/>
      <c r="Y537" s="335"/>
      <c r="Z537" s="335"/>
    </row>
    <row r="538" spans="1:26" s="306" customFormat="1" ht="19.5" customHeight="1">
      <c r="A538" s="252" t="s">
        <v>191</v>
      </c>
      <c r="B538" s="55"/>
      <c r="C538" s="80" t="s">
        <v>157</v>
      </c>
      <c r="D538" s="80" t="s">
        <v>123</v>
      </c>
      <c r="E538" s="81" t="s">
        <v>51</v>
      </c>
      <c r="F538" s="76" t="s">
        <v>192</v>
      </c>
      <c r="G538" s="62">
        <v>273</v>
      </c>
      <c r="H538" s="335"/>
      <c r="I538" s="335"/>
      <c r="J538" s="335"/>
      <c r="K538" s="335"/>
      <c r="L538" s="335"/>
      <c r="M538" s="335"/>
      <c r="N538" s="335"/>
      <c r="O538" s="335"/>
      <c r="P538" s="335"/>
      <c r="Q538" s="336"/>
      <c r="R538" s="335"/>
      <c r="S538" s="335"/>
      <c r="T538" s="335"/>
      <c r="U538" s="335"/>
      <c r="V538" s="335"/>
      <c r="W538" s="335"/>
      <c r="X538" s="335"/>
      <c r="Y538" s="335"/>
      <c r="Z538" s="335"/>
    </row>
    <row r="539" spans="1:26" s="306" customFormat="1" ht="31.5">
      <c r="A539" s="241" t="s">
        <v>491</v>
      </c>
      <c r="B539" s="97"/>
      <c r="C539" s="93" t="s">
        <v>157</v>
      </c>
      <c r="D539" s="93" t="s">
        <v>123</v>
      </c>
      <c r="E539" s="98" t="s">
        <v>83</v>
      </c>
      <c r="F539" s="76"/>
      <c r="G539" s="58">
        <f>G540+G545+G548</f>
        <v>753.6</v>
      </c>
      <c r="H539" s="335"/>
      <c r="I539" s="335"/>
      <c r="J539" s="335"/>
      <c r="K539" s="335"/>
      <c r="L539" s="335"/>
      <c r="M539" s="335"/>
      <c r="N539" s="335"/>
      <c r="O539" s="335"/>
      <c r="P539" s="335"/>
      <c r="Q539" s="336"/>
      <c r="R539" s="335"/>
      <c r="S539" s="335"/>
      <c r="T539" s="335"/>
      <c r="U539" s="335"/>
      <c r="V539" s="335"/>
      <c r="W539" s="335"/>
      <c r="X539" s="335"/>
      <c r="Y539" s="335"/>
      <c r="Z539" s="335"/>
    </row>
    <row r="540" spans="1:26" s="306" customFormat="1" ht="15.75">
      <c r="A540" s="237" t="s">
        <v>94</v>
      </c>
      <c r="B540" s="55"/>
      <c r="C540" s="80" t="s">
        <v>157</v>
      </c>
      <c r="D540" s="80" t="s">
        <v>123</v>
      </c>
      <c r="E540" s="81" t="s">
        <v>348</v>
      </c>
      <c r="F540" s="76"/>
      <c r="G540" s="62">
        <f>G543+G541</f>
        <v>40</v>
      </c>
      <c r="H540" s="335"/>
      <c r="I540" s="335"/>
      <c r="J540" s="335"/>
      <c r="K540" s="335"/>
      <c r="L540" s="335"/>
      <c r="M540" s="335"/>
      <c r="N540" s="335"/>
      <c r="O540" s="335"/>
      <c r="P540" s="335"/>
      <c r="Q540" s="336"/>
      <c r="R540" s="335"/>
      <c r="S540" s="335"/>
      <c r="T540" s="335"/>
      <c r="U540" s="335"/>
      <c r="V540" s="335"/>
      <c r="W540" s="335"/>
      <c r="X540" s="335"/>
      <c r="Y540" s="335"/>
      <c r="Z540" s="335"/>
    </row>
    <row r="541" spans="1:26" s="306" customFormat="1" ht="15.75">
      <c r="A541" s="236" t="s">
        <v>226</v>
      </c>
      <c r="B541" s="55"/>
      <c r="C541" s="80" t="s">
        <v>157</v>
      </c>
      <c r="D541" s="80" t="s">
        <v>123</v>
      </c>
      <c r="E541" s="81" t="s">
        <v>348</v>
      </c>
      <c r="F541" s="76" t="s">
        <v>188</v>
      </c>
      <c r="G541" s="62">
        <f>G542</f>
        <v>5</v>
      </c>
      <c r="H541" s="335"/>
      <c r="I541" s="335"/>
      <c r="J541" s="335"/>
      <c r="K541" s="335"/>
      <c r="L541" s="335"/>
      <c r="M541" s="335"/>
      <c r="N541" s="335"/>
      <c r="O541" s="335"/>
      <c r="P541" s="335"/>
      <c r="Q541" s="336"/>
      <c r="R541" s="335"/>
      <c r="S541" s="335"/>
      <c r="T541" s="335"/>
      <c r="U541" s="335"/>
      <c r="V541" s="335"/>
      <c r="W541" s="335"/>
      <c r="X541" s="335"/>
      <c r="Y541" s="335"/>
      <c r="Z541" s="335"/>
    </row>
    <row r="542" spans="1:26" s="306" customFormat="1" ht="15.75">
      <c r="A542" s="236" t="s">
        <v>189</v>
      </c>
      <c r="B542" s="55"/>
      <c r="C542" s="80" t="s">
        <v>157</v>
      </c>
      <c r="D542" s="80" t="s">
        <v>123</v>
      </c>
      <c r="E542" s="81" t="s">
        <v>348</v>
      </c>
      <c r="F542" s="76" t="s">
        <v>187</v>
      </c>
      <c r="G542" s="62">
        <v>5</v>
      </c>
      <c r="H542" s="335"/>
      <c r="I542" s="335"/>
      <c r="J542" s="335"/>
      <c r="K542" s="335"/>
      <c r="L542" s="335"/>
      <c r="M542" s="335"/>
      <c r="N542" s="335"/>
      <c r="O542" s="335"/>
      <c r="P542" s="335"/>
      <c r="Q542" s="336"/>
      <c r="R542" s="335"/>
      <c r="S542" s="335"/>
      <c r="T542" s="335"/>
      <c r="U542" s="335"/>
      <c r="V542" s="335"/>
      <c r="W542" s="335"/>
      <c r="X542" s="335"/>
      <c r="Y542" s="335"/>
      <c r="Z542" s="335"/>
    </row>
    <row r="543" spans="1:26" s="306" customFormat="1" ht="22.5" customHeight="1">
      <c r="A543" s="162" t="s">
        <v>190</v>
      </c>
      <c r="B543" s="55"/>
      <c r="C543" s="80" t="s">
        <v>157</v>
      </c>
      <c r="D543" s="80" t="s">
        <v>123</v>
      </c>
      <c r="E543" s="81" t="s">
        <v>348</v>
      </c>
      <c r="F543" s="76" t="s">
        <v>178</v>
      </c>
      <c r="G543" s="62">
        <f>G544</f>
        <v>35</v>
      </c>
      <c r="H543" s="335"/>
      <c r="I543" s="335"/>
      <c r="J543" s="335"/>
      <c r="K543" s="335"/>
      <c r="L543" s="335"/>
      <c r="M543" s="335"/>
      <c r="N543" s="335"/>
      <c r="O543" s="335"/>
      <c r="P543" s="335"/>
      <c r="Q543" s="336"/>
      <c r="R543" s="335"/>
      <c r="S543" s="335"/>
      <c r="T543" s="335"/>
      <c r="U543" s="335"/>
      <c r="V543" s="335"/>
      <c r="W543" s="335"/>
      <c r="X543" s="335"/>
      <c r="Y543" s="335"/>
      <c r="Z543" s="335"/>
    </row>
    <row r="544" spans="1:26" s="306" customFormat="1" ht="15.75">
      <c r="A544" s="252" t="s">
        <v>191</v>
      </c>
      <c r="B544" s="55"/>
      <c r="C544" s="80" t="s">
        <v>157</v>
      </c>
      <c r="D544" s="80" t="s">
        <v>123</v>
      </c>
      <c r="E544" s="81" t="s">
        <v>348</v>
      </c>
      <c r="F544" s="76" t="s">
        <v>192</v>
      </c>
      <c r="G544" s="62">
        <v>35</v>
      </c>
      <c r="H544" s="335"/>
      <c r="I544" s="335"/>
      <c r="J544" s="335"/>
      <c r="K544" s="335"/>
      <c r="L544" s="335"/>
      <c r="M544" s="335"/>
      <c r="N544" s="335"/>
      <c r="O544" s="335"/>
      <c r="P544" s="335"/>
      <c r="Q544" s="336"/>
      <c r="R544" s="335"/>
      <c r="S544" s="335"/>
      <c r="T544" s="335"/>
      <c r="U544" s="335"/>
      <c r="V544" s="335"/>
      <c r="W544" s="335"/>
      <c r="X544" s="335"/>
      <c r="Y544" s="335"/>
      <c r="Z544" s="335"/>
    </row>
    <row r="545" spans="1:26" s="306" customFormat="1" ht="47.25">
      <c r="A545" s="235" t="s">
        <v>577</v>
      </c>
      <c r="B545" s="55"/>
      <c r="C545" s="80" t="s">
        <v>157</v>
      </c>
      <c r="D545" s="80" t="s">
        <v>123</v>
      </c>
      <c r="E545" s="56" t="s">
        <v>578</v>
      </c>
      <c r="F545" s="56"/>
      <c r="G545" s="62">
        <f>G546</f>
        <v>693.6</v>
      </c>
      <c r="H545" s="335"/>
      <c r="I545" s="335"/>
      <c r="J545" s="335"/>
      <c r="K545" s="335"/>
      <c r="L545" s="335"/>
      <c r="M545" s="335"/>
      <c r="N545" s="335"/>
      <c r="O545" s="335"/>
      <c r="P545" s="335"/>
      <c r="Q545" s="336"/>
      <c r="R545" s="335"/>
      <c r="S545" s="335"/>
      <c r="T545" s="335"/>
      <c r="U545" s="335"/>
      <c r="V545" s="335"/>
      <c r="W545" s="335"/>
      <c r="X545" s="335"/>
      <c r="Y545" s="335"/>
      <c r="Z545" s="335"/>
    </row>
    <row r="546" spans="1:26" s="306" customFormat="1" ht="18" customHeight="1">
      <c r="A546" s="236" t="s">
        <v>226</v>
      </c>
      <c r="B546" s="55"/>
      <c r="C546" s="80" t="s">
        <v>157</v>
      </c>
      <c r="D546" s="80" t="s">
        <v>123</v>
      </c>
      <c r="E546" s="56" t="s">
        <v>578</v>
      </c>
      <c r="F546" s="56" t="s">
        <v>188</v>
      </c>
      <c r="G546" s="62">
        <f>G547</f>
        <v>693.6</v>
      </c>
      <c r="H546" s="335"/>
      <c r="I546" s="335"/>
      <c r="J546" s="335"/>
      <c r="K546" s="335"/>
      <c r="L546" s="335"/>
      <c r="M546" s="335"/>
      <c r="N546" s="335"/>
      <c r="O546" s="335"/>
      <c r="P546" s="335"/>
      <c r="Q546" s="336"/>
      <c r="R546" s="335"/>
      <c r="S546" s="335"/>
      <c r="T546" s="335"/>
      <c r="U546" s="335"/>
      <c r="V546" s="335"/>
      <c r="W546" s="335"/>
      <c r="X546" s="335"/>
      <c r="Y546" s="335"/>
      <c r="Z546" s="335"/>
    </row>
    <row r="547" spans="1:26" s="306" customFormat="1" ht="15.75">
      <c r="A547" s="236" t="s">
        <v>189</v>
      </c>
      <c r="B547" s="55"/>
      <c r="C547" s="80" t="s">
        <v>157</v>
      </c>
      <c r="D547" s="80" t="s">
        <v>123</v>
      </c>
      <c r="E547" s="56" t="s">
        <v>578</v>
      </c>
      <c r="F547" s="56" t="s">
        <v>187</v>
      </c>
      <c r="G547" s="62">
        <v>693.6</v>
      </c>
      <c r="H547" s="335"/>
      <c r="I547" s="335"/>
      <c r="J547" s="335"/>
      <c r="K547" s="335"/>
      <c r="L547" s="335"/>
      <c r="M547" s="335"/>
      <c r="N547" s="335"/>
      <c r="O547" s="335"/>
      <c r="P547" s="335"/>
      <c r="Q547" s="336"/>
      <c r="R547" s="335"/>
      <c r="S547" s="335"/>
      <c r="T547" s="335"/>
      <c r="U547" s="335"/>
      <c r="V547" s="335"/>
      <c r="W547" s="335"/>
      <c r="X547" s="335"/>
      <c r="Y547" s="335"/>
      <c r="Z547" s="335"/>
    </row>
    <row r="548" spans="1:26" s="306" customFormat="1" ht="31.5">
      <c r="A548" s="234" t="s">
        <v>579</v>
      </c>
      <c r="B548" s="55"/>
      <c r="C548" s="80" t="s">
        <v>157</v>
      </c>
      <c r="D548" s="80" t="s">
        <v>123</v>
      </c>
      <c r="E548" s="56" t="s">
        <v>580</v>
      </c>
      <c r="F548" s="56"/>
      <c r="G548" s="62">
        <f>G549</f>
        <v>20</v>
      </c>
      <c r="H548" s="335"/>
      <c r="I548" s="335"/>
      <c r="J548" s="335"/>
      <c r="K548" s="335"/>
      <c r="L548" s="335"/>
      <c r="M548" s="335"/>
      <c r="N548" s="335"/>
      <c r="O548" s="335"/>
      <c r="P548" s="335"/>
      <c r="Q548" s="336"/>
      <c r="R548" s="335"/>
      <c r="S548" s="335"/>
      <c r="T548" s="335"/>
      <c r="U548" s="335"/>
      <c r="V548" s="335"/>
      <c r="W548" s="335"/>
      <c r="X548" s="335"/>
      <c r="Y548" s="335"/>
      <c r="Z548" s="335"/>
    </row>
    <row r="549" spans="1:26" s="306" customFormat="1" ht="15.75">
      <c r="A549" s="236" t="s">
        <v>226</v>
      </c>
      <c r="B549" s="55"/>
      <c r="C549" s="80" t="s">
        <v>157</v>
      </c>
      <c r="D549" s="80" t="s">
        <v>123</v>
      </c>
      <c r="E549" s="56" t="s">
        <v>580</v>
      </c>
      <c r="F549" s="56" t="s">
        <v>188</v>
      </c>
      <c r="G549" s="62">
        <f>G550</f>
        <v>20</v>
      </c>
      <c r="H549" s="335"/>
      <c r="I549" s="335"/>
      <c r="J549" s="335"/>
      <c r="K549" s="335"/>
      <c r="L549" s="335"/>
      <c r="M549" s="335"/>
      <c r="N549" s="335"/>
      <c r="O549" s="335"/>
      <c r="P549" s="335"/>
      <c r="Q549" s="336"/>
      <c r="R549" s="335"/>
      <c r="S549" s="335"/>
      <c r="T549" s="335"/>
      <c r="U549" s="335"/>
      <c r="V549" s="335"/>
      <c r="W549" s="335"/>
      <c r="X549" s="335"/>
      <c r="Y549" s="335"/>
      <c r="Z549" s="335"/>
    </row>
    <row r="550" spans="1:26" s="306" customFormat="1" ht="15.75">
      <c r="A550" s="236" t="s">
        <v>189</v>
      </c>
      <c r="B550" s="55"/>
      <c r="C550" s="80" t="s">
        <v>157</v>
      </c>
      <c r="D550" s="80" t="s">
        <v>123</v>
      </c>
      <c r="E550" s="56" t="s">
        <v>580</v>
      </c>
      <c r="F550" s="56" t="s">
        <v>187</v>
      </c>
      <c r="G550" s="62">
        <v>20</v>
      </c>
      <c r="H550" s="335"/>
      <c r="I550" s="335"/>
      <c r="J550" s="335"/>
      <c r="K550" s="335"/>
      <c r="L550" s="335"/>
      <c r="M550" s="335"/>
      <c r="N550" s="335"/>
      <c r="O550" s="335"/>
      <c r="P550" s="335"/>
      <c r="Q550" s="336"/>
      <c r="R550" s="335"/>
      <c r="S550" s="335"/>
      <c r="T550" s="335"/>
      <c r="U550" s="335"/>
      <c r="V550" s="335"/>
      <c r="W550" s="335"/>
      <c r="X550" s="335"/>
      <c r="Y550" s="335"/>
      <c r="Z550" s="335"/>
    </row>
    <row r="551" spans="1:26" s="306" customFormat="1" ht="31.5">
      <c r="A551" s="242" t="s">
        <v>581</v>
      </c>
      <c r="B551" s="97"/>
      <c r="C551" s="93" t="s">
        <v>157</v>
      </c>
      <c r="D551" s="93" t="s">
        <v>123</v>
      </c>
      <c r="E551" s="98" t="s">
        <v>342</v>
      </c>
      <c r="F551" s="76"/>
      <c r="G551" s="58">
        <f>G552</f>
        <v>10</v>
      </c>
      <c r="H551" s="335"/>
      <c r="I551" s="335"/>
      <c r="J551" s="335"/>
      <c r="K551" s="335"/>
      <c r="L551" s="335"/>
      <c r="M551" s="335"/>
      <c r="N551" s="335"/>
      <c r="O551" s="335"/>
      <c r="P551" s="335"/>
      <c r="Q551" s="336"/>
      <c r="R551" s="335"/>
      <c r="S551" s="335"/>
      <c r="T551" s="335"/>
      <c r="U551" s="335"/>
      <c r="V551" s="335"/>
      <c r="W551" s="335"/>
      <c r="X551" s="335"/>
      <c r="Y551" s="335"/>
      <c r="Z551" s="335"/>
    </row>
    <row r="552" spans="1:26" s="306" customFormat="1" ht="24" customHeight="1">
      <c r="A552" s="237" t="s">
        <v>94</v>
      </c>
      <c r="B552" s="97"/>
      <c r="C552" s="80" t="s">
        <v>157</v>
      </c>
      <c r="D552" s="80" t="s">
        <v>123</v>
      </c>
      <c r="E552" s="81" t="s">
        <v>344</v>
      </c>
      <c r="F552" s="76"/>
      <c r="G552" s="62">
        <f>G553</f>
        <v>10</v>
      </c>
      <c r="H552" s="335"/>
      <c r="I552" s="335"/>
      <c r="J552" s="335"/>
      <c r="K552" s="335"/>
      <c r="L552" s="335"/>
      <c r="M552" s="335"/>
      <c r="N552" s="335"/>
      <c r="O552" s="335"/>
      <c r="P552" s="335"/>
      <c r="Q552" s="336"/>
      <c r="R552" s="335"/>
      <c r="S552" s="335"/>
      <c r="T552" s="335"/>
      <c r="U552" s="335"/>
      <c r="V552" s="335"/>
      <c r="W552" s="335"/>
      <c r="X552" s="335"/>
      <c r="Y552" s="335"/>
      <c r="Z552" s="335"/>
    </row>
    <row r="553" spans="1:26" s="306" customFormat="1" ht="15.75">
      <c r="A553" s="236" t="s">
        <v>226</v>
      </c>
      <c r="B553" s="97"/>
      <c r="C553" s="80" t="s">
        <v>157</v>
      </c>
      <c r="D553" s="80" t="s">
        <v>123</v>
      </c>
      <c r="E553" s="81" t="s">
        <v>344</v>
      </c>
      <c r="F553" s="76" t="s">
        <v>188</v>
      </c>
      <c r="G553" s="62">
        <f>G554</f>
        <v>10</v>
      </c>
      <c r="H553" s="335"/>
      <c r="I553" s="335"/>
      <c r="J553" s="335"/>
      <c r="K553" s="335"/>
      <c r="L553" s="335"/>
      <c r="M553" s="335"/>
      <c r="N553" s="335"/>
      <c r="O553" s="335"/>
      <c r="P553" s="335"/>
      <c r="Q553" s="336"/>
      <c r="R553" s="335"/>
      <c r="S553" s="335"/>
      <c r="T553" s="335"/>
      <c r="U553" s="335"/>
      <c r="V553" s="335"/>
      <c r="W553" s="335"/>
      <c r="X553" s="335"/>
      <c r="Y553" s="335"/>
      <c r="Z553" s="335"/>
    </row>
    <row r="554" spans="1:26" s="306" customFormat="1" ht="15.75">
      <c r="A554" s="236" t="s">
        <v>189</v>
      </c>
      <c r="B554" s="97"/>
      <c r="C554" s="80" t="s">
        <v>157</v>
      </c>
      <c r="D554" s="80" t="s">
        <v>123</v>
      </c>
      <c r="E554" s="81" t="s">
        <v>344</v>
      </c>
      <c r="F554" s="76" t="s">
        <v>187</v>
      </c>
      <c r="G554" s="62">
        <v>10</v>
      </c>
      <c r="H554" s="335"/>
      <c r="I554" s="335"/>
      <c r="J554" s="335"/>
      <c r="K554" s="335"/>
      <c r="L554" s="335"/>
      <c r="M554" s="335"/>
      <c r="N554" s="335"/>
      <c r="O554" s="335"/>
      <c r="P554" s="335"/>
      <c r="Q554" s="336"/>
      <c r="R554" s="335"/>
      <c r="S554" s="335"/>
      <c r="T554" s="335"/>
      <c r="U554" s="335"/>
      <c r="V554" s="335"/>
      <c r="W554" s="335"/>
      <c r="X554" s="335"/>
      <c r="Y554" s="335"/>
      <c r="Z554" s="335"/>
    </row>
    <row r="555" spans="1:26" s="306" customFormat="1" ht="15.75">
      <c r="A555" s="275" t="s">
        <v>182</v>
      </c>
      <c r="B555" s="293"/>
      <c r="C555" s="103" t="s">
        <v>170</v>
      </c>
      <c r="D555" s="294"/>
      <c r="E555" s="295"/>
      <c r="F555" s="294"/>
      <c r="G555" s="104">
        <f>G556</f>
        <v>33368.8</v>
      </c>
      <c r="H555" s="335"/>
      <c r="I555" s="335"/>
      <c r="J555" s="335"/>
      <c r="K555" s="335"/>
      <c r="L555" s="335"/>
      <c r="M555" s="335"/>
      <c r="N555" s="335"/>
      <c r="O555" s="335"/>
      <c r="P555" s="335"/>
      <c r="Q555" s="336"/>
      <c r="R555" s="335"/>
      <c r="S555" s="335"/>
      <c r="T555" s="335"/>
      <c r="U555" s="335"/>
      <c r="V555" s="335"/>
      <c r="W555" s="335"/>
      <c r="X555" s="335"/>
      <c r="Y555" s="335"/>
      <c r="Z555" s="335"/>
    </row>
    <row r="556" spans="1:26" s="306" customFormat="1" ht="35.25" customHeight="1">
      <c r="A556" s="251" t="s">
        <v>136</v>
      </c>
      <c r="B556" s="51"/>
      <c r="C556" s="45" t="s">
        <v>170</v>
      </c>
      <c r="D556" s="45" t="s">
        <v>164</v>
      </c>
      <c r="E556" s="52"/>
      <c r="F556" s="57"/>
      <c r="G556" s="58">
        <f>G557+G573+G578</f>
        <v>33368.8</v>
      </c>
      <c r="H556" s="335"/>
      <c r="I556" s="335"/>
      <c r="J556" s="335"/>
      <c r="K556" s="335"/>
      <c r="L556" s="335"/>
      <c r="M556" s="335"/>
      <c r="N556" s="335"/>
      <c r="O556" s="335"/>
      <c r="P556" s="335"/>
      <c r="Q556" s="336"/>
      <c r="R556" s="335"/>
      <c r="S556" s="335"/>
      <c r="T556" s="335"/>
      <c r="U556" s="335"/>
      <c r="V556" s="335"/>
      <c r="W556" s="335"/>
      <c r="X556" s="335"/>
      <c r="Y556" s="335"/>
      <c r="Z556" s="335"/>
    </row>
    <row r="557" spans="1:26" s="306" customFormat="1" ht="22.5" customHeight="1">
      <c r="A557" s="275" t="s">
        <v>317</v>
      </c>
      <c r="B557" s="51"/>
      <c r="C557" s="45" t="s">
        <v>170</v>
      </c>
      <c r="D557" s="45" t="s">
        <v>164</v>
      </c>
      <c r="E557" s="52" t="s">
        <v>74</v>
      </c>
      <c r="F557" s="57"/>
      <c r="G557" s="58">
        <f>G558</f>
        <v>2070</v>
      </c>
      <c r="H557" s="335"/>
      <c r="I557" s="335"/>
      <c r="J557" s="335"/>
      <c r="K557" s="335"/>
      <c r="L557" s="335"/>
      <c r="M557" s="335"/>
      <c r="N557" s="335"/>
      <c r="O557" s="335"/>
      <c r="P557" s="335"/>
      <c r="Q557" s="336"/>
      <c r="R557" s="335"/>
      <c r="S557" s="335"/>
      <c r="T557" s="335"/>
      <c r="U557" s="335"/>
      <c r="V557" s="335"/>
      <c r="W557" s="335"/>
      <c r="X557" s="335"/>
      <c r="Y557" s="335"/>
      <c r="Z557" s="335"/>
    </row>
    <row r="558" spans="1:26" s="306" customFormat="1" ht="15.75">
      <c r="A558" s="251" t="s">
        <v>514</v>
      </c>
      <c r="B558" s="51"/>
      <c r="C558" s="45" t="s">
        <v>170</v>
      </c>
      <c r="D558" s="45" t="s">
        <v>164</v>
      </c>
      <c r="E558" s="52" t="s">
        <v>76</v>
      </c>
      <c r="F558" s="57"/>
      <c r="G558" s="58">
        <f>G559+G567+G570+G564</f>
        <v>2070</v>
      </c>
      <c r="H558" s="335"/>
      <c r="I558" s="335"/>
      <c r="J558" s="335"/>
      <c r="K558" s="335"/>
      <c r="L558" s="335"/>
      <c r="M558" s="335"/>
      <c r="N558" s="335"/>
      <c r="O558" s="335"/>
      <c r="P558" s="335"/>
      <c r="Q558" s="336"/>
      <c r="R558" s="335"/>
      <c r="S558" s="335"/>
      <c r="T558" s="335"/>
      <c r="U558" s="335"/>
      <c r="V558" s="335"/>
      <c r="W558" s="335"/>
      <c r="X558" s="335"/>
      <c r="Y558" s="335"/>
      <c r="Z558" s="335"/>
    </row>
    <row r="559" spans="1:7" ht="15.75">
      <c r="A559" s="237" t="s">
        <v>97</v>
      </c>
      <c r="B559" s="47"/>
      <c r="C559" s="48" t="s">
        <v>170</v>
      </c>
      <c r="D559" s="48" t="s">
        <v>164</v>
      </c>
      <c r="E559" s="49" t="s">
        <v>77</v>
      </c>
      <c r="F559" s="56"/>
      <c r="G559" s="62">
        <f>G560+G562</f>
        <v>1170</v>
      </c>
    </row>
    <row r="560" spans="1:7" ht="15.75">
      <c r="A560" s="236" t="s">
        <v>226</v>
      </c>
      <c r="B560" s="47"/>
      <c r="C560" s="48" t="s">
        <v>170</v>
      </c>
      <c r="D560" s="48" t="s">
        <v>164</v>
      </c>
      <c r="E560" s="49" t="s">
        <v>77</v>
      </c>
      <c r="F560" s="56" t="s">
        <v>188</v>
      </c>
      <c r="G560" s="62">
        <f>G561</f>
        <v>50</v>
      </c>
    </row>
    <row r="561" spans="1:7" ht="24.75" customHeight="1">
      <c r="A561" s="236" t="s">
        <v>189</v>
      </c>
      <c r="B561" s="47"/>
      <c r="C561" s="48" t="s">
        <v>170</v>
      </c>
      <c r="D561" s="48" t="s">
        <v>164</v>
      </c>
      <c r="E561" s="49" t="s">
        <v>77</v>
      </c>
      <c r="F561" s="56" t="s">
        <v>187</v>
      </c>
      <c r="G561" s="62">
        <v>50</v>
      </c>
    </row>
    <row r="562" spans="1:7" ht="34.5" customHeight="1">
      <c r="A562" s="162" t="s">
        <v>190</v>
      </c>
      <c r="B562" s="47"/>
      <c r="C562" s="48" t="s">
        <v>170</v>
      </c>
      <c r="D562" s="48" t="s">
        <v>164</v>
      </c>
      <c r="E562" s="49" t="s">
        <v>77</v>
      </c>
      <c r="F562" s="56" t="s">
        <v>178</v>
      </c>
      <c r="G562" s="62">
        <f>G563</f>
        <v>1120</v>
      </c>
    </row>
    <row r="563" spans="1:26" s="16" customFormat="1" ht="15.75">
      <c r="A563" s="252" t="s">
        <v>191</v>
      </c>
      <c r="B563" s="47"/>
      <c r="C563" s="48" t="s">
        <v>170</v>
      </c>
      <c r="D563" s="48" t="s">
        <v>164</v>
      </c>
      <c r="E563" s="49" t="s">
        <v>77</v>
      </c>
      <c r="F563" s="56" t="s">
        <v>192</v>
      </c>
      <c r="G563" s="62">
        <f>1020+100</f>
        <v>1120</v>
      </c>
      <c r="H563" s="292"/>
      <c r="I563" s="292"/>
      <c r="J563" s="292"/>
      <c r="K563" s="292"/>
      <c r="L563" s="292"/>
      <c r="M563" s="292"/>
      <c r="N563" s="292"/>
      <c r="O563" s="292"/>
      <c r="P563" s="292"/>
      <c r="Q563" s="221"/>
      <c r="R563" s="292"/>
      <c r="S563" s="292"/>
      <c r="T563" s="292"/>
      <c r="U563" s="292"/>
      <c r="V563" s="292"/>
      <c r="W563" s="292"/>
      <c r="X563" s="292"/>
      <c r="Y563" s="292"/>
      <c r="Z563" s="292"/>
    </row>
    <row r="564" spans="1:7" ht="15.75">
      <c r="A564" s="252" t="s">
        <v>670</v>
      </c>
      <c r="B564" s="47"/>
      <c r="C564" s="48" t="s">
        <v>170</v>
      </c>
      <c r="D564" s="48" t="s">
        <v>164</v>
      </c>
      <c r="E564" s="49" t="s">
        <v>669</v>
      </c>
      <c r="F564" s="56"/>
      <c r="G564" s="62">
        <f>G565</f>
        <v>400</v>
      </c>
    </row>
    <row r="565" spans="1:26" s="10" customFormat="1" ht="31.5">
      <c r="A565" s="162" t="s">
        <v>190</v>
      </c>
      <c r="B565" s="47"/>
      <c r="C565" s="48" t="s">
        <v>170</v>
      </c>
      <c r="D565" s="48" t="s">
        <v>164</v>
      </c>
      <c r="E565" s="49" t="s">
        <v>669</v>
      </c>
      <c r="F565" s="56" t="s">
        <v>178</v>
      </c>
      <c r="G565" s="62">
        <f>G566</f>
        <v>400</v>
      </c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s="10" customFormat="1" ht="15.75">
      <c r="A566" s="252" t="s">
        <v>191</v>
      </c>
      <c r="B566" s="47"/>
      <c r="C566" s="48" t="s">
        <v>170</v>
      </c>
      <c r="D566" s="48" t="s">
        <v>164</v>
      </c>
      <c r="E566" s="49" t="s">
        <v>669</v>
      </c>
      <c r="F566" s="56" t="s">
        <v>192</v>
      </c>
      <c r="G566" s="62">
        <f>500-100</f>
        <v>400</v>
      </c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s="10" customFormat="1" ht="17.25" customHeight="1">
      <c r="A567" s="252" t="s">
        <v>503</v>
      </c>
      <c r="B567" s="47"/>
      <c r="C567" s="48" t="s">
        <v>170</v>
      </c>
      <c r="D567" s="48" t="s">
        <v>164</v>
      </c>
      <c r="E567" s="49" t="s">
        <v>502</v>
      </c>
      <c r="F567" s="56"/>
      <c r="G567" s="62">
        <f>G568</f>
        <v>100</v>
      </c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s="10" customFormat="1" ht="31.5">
      <c r="A568" s="162" t="s">
        <v>190</v>
      </c>
      <c r="B568" s="47"/>
      <c r="C568" s="48" t="s">
        <v>170</v>
      </c>
      <c r="D568" s="48" t="s">
        <v>164</v>
      </c>
      <c r="E568" s="49" t="s">
        <v>502</v>
      </c>
      <c r="F568" s="56" t="s">
        <v>178</v>
      </c>
      <c r="G568" s="62">
        <f>G569</f>
        <v>100</v>
      </c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7" ht="15.75">
      <c r="A569" s="252" t="s">
        <v>191</v>
      </c>
      <c r="B569" s="47"/>
      <c r="C569" s="48" t="s">
        <v>170</v>
      </c>
      <c r="D569" s="48" t="s">
        <v>164</v>
      </c>
      <c r="E569" s="49" t="s">
        <v>502</v>
      </c>
      <c r="F569" s="56" t="s">
        <v>192</v>
      </c>
      <c r="G569" s="62">
        <v>100</v>
      </c>
    </row>
    <row r="570" spans="1:7" ht="15.75">
      <c r="A570" s="237" t="s">
        <v>395</v>
      </c>
      <c r="B570" s="47"/>
      <c r="C570" s="48" t="s">
        <v>170</v>
      </c>
      <c r="D570" s="48" t="s">
        <v>164</v>
      </c>
      <c r="E570" s="49" t="s">
        <v>394</v>
      </c>
      <c r="F570" s="56"/>
      <c r="G570" s="62">
        <f>G571</f>
        <v>400</v>
      </c>
    </row>
    <row r="571" spans="1:26" s="16" customFormat="1" ht="31.5">
      <c r="A571" s="162" t="s">
        <v>190</v>
      </c>
      <c r="B571" s="47"/>
      <c r="C571" s="48" t="s">
        <v>170</v>
      </c>
      <c r="D571" s="48" t="s">
        <v>164</v>
      </c>
      <c r="E571" s="49" t="s">
        <v>394</v>
      </c>
      <c r="F571" s="56" t="s">
        <v>178</v>
      </c>
      <c r="G571" s="62">
        <f>G572</f>
        <v>400</v>
      </c>
      <c r="H571" s="292"/>
      <c r="I571" s="292"/>
      <c r="J571" s="292"/>
      <c r="K571" s="292"/>
      <c r="L571" s="292"/>
      <c r="M571" s="292"/>
      <c r="N571" s="292"/>
      <c r="O571" s="292"/>
      <c r="P571" s="292"/>
      <c r="Q571" s="221"/>
      <c r="R571" s="292"/>
      <c r="S571" s="292"/>
      <c r="T571" s="292"/>
      <c r="U571" s="292"/>
      <c r="V571" s="292"/>
      <c r="W571" s="292"/>
      <c r="X571" s="292"/>
      <c r="Y571" s="292"/>
      <c r="Z571" s="292"/>
    </row>
    <row r="572" spans="1:7" ht="18.75" customHeight="1">
      <c r="A572" s="252" t="s">
        <v>191</v>
      </c>
      <c r="B572" s="47"/>
      <c r="C572" s="48" t="s">
        <v>170</v>
      </c>
      <c r="D572" s="48" t="s">
        <v>164</v>
      </c>
      <c r="E572" s="49" t="s">
        <v>394</v>
      </c>
      <c r="F572" s="56" t="s">
        <v>192</v>
      </c>
      <c r="G572" s="62">
        <v>400</v>
      </c>
    </row>
    <row r="573" spans="1:7" ht="15.75">
      <c r="A573" s="275" t="s">
        <v>512</v>
      </c>
      <c r="B573" s="51"/>
      <c r="C573" s="45" t="s">
        <v>170</v>
      </c>
      <c r="D573" s="45" t="s">
        <v>164</v>
      </c>
      <c r="E573" s="52" t="s">
        <v>511</v>
      </c>
      <c r="F573" s="57"/>
      <c r="G573" s="58">
        <f>G574</f>
        <v>29298.8</v>
      </c>
    </row>
    <row r="574" spans="1:26" s="16" customFormat="1" ht="15.75">
      <c r="A574" s="251" t="s">
        <v>513</v>
      </c>
      <c r="B574" s="51"/>
      <c r="C574" s="45" t="s">
        <v>170</v>
      </c>
      <c r="D574" s="45" t="s">
        <v>164</v>
      </c>
      <c r="E574" s="52" t="s">
        <v>281</v>
      </c>
      <c r="F574" s="57"/>
      <c r="G574" s="58">
        <f>G575</f>
        <v>29298.8</v>
      </c>
      <c r="H574" s="292"/>
      <c r="I574" s="292"/>
      <c r="J574" s="292"/>
      <c r="K574" s="292"/>
      <c r="L574" s="292"/>
      <c r="M574" s="292"/>
      <c r="N574" s="292"/>
      <c r="O574" s="292"/>
      <c r="P574" s="292"/>
      <c r="Q574" s="221"/>
      <c r="R574" s="292"/>
      <c r="S574" s="292"/>
      <c r="T574" s="292"/>
      <c r="U574" s="292"/>
      <c r="V574" s="292"/>
      <c r="W574" s="292"/>
      <c r="X574" s="292"/>
      <c r="Y574" s="292"/>
      <c r="Z574" s="292"/>
    </row>
    <row r="575" spans="1:7" ht="18.75" customHeight="1">
      <c r="A575" s="237" t="s">
        <v>647</v>
      </c>
      <c r="B575" s="47"/>
      <c r="C575" s="48" t="s">
        <v>170</v>
      </c>
      <c r="D575" s="48" t="s">
        <v>164</v>
      </c>
      <c r="E575" s="49" t="s">
        <v>646</v>
      </c>
      <c r="F575" s="56"/>
      <c r="G575" s="62">
        <f>G576</f>
        <v>29298.8</v>
      </c>
    </row>
    <row r="576" spans="1:7" ht="31.5">
      <c r="A576" s="162" t="s">
        <v>190</v>
      </c>
      <c r="B576" s="47"/>
      <c r="C576" s="48" t="s">
        <v>170</v>
      </c>
      <c r="D576" s="48" t="s">
        <v>164</v>
      </c>
      <c r="E576" s="49" t="s">
        <v>646</v>
      </c>
      <c r="F576" s="56" t="s">
        <v>178</v>
      </c>
      <c r="G576" s="62">
        <f>G577</f>
        <v>29298.8</v>
      </c>
    </row>
    <row r="577" spans="1:26" s="16" customFormat="1" ht="15.75">
      <c r="A577" s="252" t="s">
        <v>191</v>
      </c>
      <c r="B577" s="47"/>
      <c r="C577" s="48" t="s">
        <v>170</v>
      </c>
      <c r="D577" s="48" t="s">
        <v>164</v>
      </c>
      <c r="E577" s="49" t="s">
        <v>646</v>
      </c>
      <c r="F577" s="56" t="s">
        <v>192</v>
      </c>
      <c r="G577" s="62">
        <v>29298.8</v>
      </c>
      <c r="H577" s="292"/>
      <c r="I577" s="292"/>
      <c r="J577" s="292"/>
      <c r="K577" s="292"/>
      <c r="L577" s="292"/>
      <c r="M577" s="292"/>
      <c r="N577" s="292"/>
      <c r="O577" s="292"/>
      <c r="P577" s="292"/>
      <c r="Q577" s="221"/>
      <c r="R577" s="292"/>
      <c r="S577" s="292"/>
      <c r="T577" s="292"/>
      <c r="U577" s="292"/>
      <c r="V577" s="292"/>
      <c r="W577" s="292"/>
      <c r="X577" s="292"/>
      <c r="Y577" s="292"/>
      <c r="Z577" s="292"/>
    </row>
    <row r="578" spans="1:7" ht="31.5">
      <c r="A578" s="251" t="s">
        <v>713</v>
      </c>
      <c r="B578" s="51"/>
      <c r="C578" s="45" t="s">
        <v>170</v>
      </c>
      <c r="D578" s="45" t="s">
        <v>164</v>
      </c>
      <c r="E578" s="52" t="s">
        <v>711</v>
      </c>
      <c r="F578" s="57"/>
      <c r="G578" s="58">
        <f>G579</f>
        <v>2000</v>
      </c>
    </row>
    <row r="579" spans="1:7" ht="63">
      <c r="A579" s="267" t="s">
        <v>715</v>
      </c>
      <c r="B579" s="66"/>
      <c r="C579" s="48" t="s">
        <v>170</v>
      </c>
      <c r="D579" s="48" t="s">
        <v>164</v>
      </c>
      <c r="E579" s="76" t="s">
        <v>712</v>
      </c>
      <c r="F579" s="56"/>
      <c r="G579" s="62">
        <f>G580</f>
        <v>2000</v>
      </c>
    </row>
    <row r="580" spans="1:7" ht="31.5">
      <c r="A580" s="162" t="s">
        <v>190</v>
      </c>
      <c r="B580" s="66"/>
      <c r="C580" s="48" t="s">
        <v>170</v>
      </c>
      <c r="D580" s="48" t="s">
        <v>164</v>
      </c>
      <c r="E580" s="76" t="s">
        <v>712</v>
      </c>
      <c r="F580" s="56" t="s">
        <v>178</v>
      </c>
      <c r="G580" s="62">
        <f>G581</f>
        <v>2000</v>
      </c>
    </row>
    <row r="581" spans="1:7" ht="15.75">
      <c r="A581" s="252" t="s">
        <v>195</v>
      </c>
      <c r="B581" s="66"/>
      <c r="C581" s="48" t="s">
        <v>170</v>
      </c>
      <c r="D581" s="48" t="s">
        <v>164</v>
      </c>
      <c r="E581" s="76" t="s">
        <v>712</v>
      </c>
      <c r="F581" s="56" t="s">
        <v>196</v>
      </c>
      <c r="G581" s="62">
        <v>2000</v>
      </c>
    </row>
    <row r="582" spans="1:7" ht="15.75">
      <c r="A582" s="233" t="s">
        <v>166</v>
      </c>
      <c r="B582" s="51"/>
      <c r="C582" s="45" t="s">
        <v>129</v>
      </c>
      <c r="D582" s="48"/>
      <c r="E582" s="49"/>
      <c r="F582" s="296"/>
      <c r="G582" s="58">
        <f>G583+G616</f>
        <v>54458.033</v>
      </c>
    </row>
    <row r="583" spans="1:7" ht="15.75">
      <c r="A583" s="268" t="s">
        <v>240</v>
      </c>
      <c r="B583" s="203"/>
      <c r="C583" s="93" t="s">
        <v>129</v>
      </c>
      <c r="D583" s="93" t="s">
        <v>158</v>
      </c>
      <c r="E583" s="81"/>
      <c r="F583" s="207"/>
      <c r="G583" s="58">
        <f>G584</f>
        <v>52975.033</v>
      </c>
    </row>
    <row r="584" spans="1:7" ht="31.5">
      <c r="A584" s="275" t="s">
        <v>479</v>
      </c>
      <c r="B584" s="51"/>
      <c r="C584" s="93" t="s">
        <v>129</v>
      </c>
      <c r="D584" s="93" t="s">
        <v>158</v>
      </c>
      <c r="E584" s="52" t="s">
        <v>74</v>
      </c>
      <c r="F584" s="57"/>
      <c r="G584" s="58">
        <f>G585</f>
        <v>52975.033</v>
      </c>
    </row>
    <row r="585" spans="1:7" ht="31.5">
      <c r="A585" s="233" t="s">
        <v>427</v>
      </c>
      <c r="B585" s="51"/>
      <c r="C585" s="45" t="s">
        <v>129</v>
      </c>
      <c r="D585" s="45" t="s">
        <v>158</v>
      </c>
      <c r="E585" s="52" t="s">
        <v>300</v>
      </c>
      <c r="F585" s="57"/>
      <c r="G585" s="58">
        <f>G586+G589+G592+G595+G598+G601+G604+G607+G610+G613</f>
        <v>52975.033</v>
      </c>
    </row>
    <row r="586" spans="1:7" ht="15.75">
      <c r="A586" s="267" t="s">
        <v>104</v>
      </c>
      <c r="B586" s="47"/>
      <c r="C586" s="48" t="s">
        <v>129</v>
      </c>
      <c r="D586" s="48" t="s">
        <v>158</v>
      </c>
      <c r="E586" s="49" t="s">
        <v>301</v>
      </c>
      <c r="F586" s="56"/>
      <c r="G586" s="62">
        <f>G587</f>
        <v>45030.4</v>
      </c>
    </row>
    <row r="587" spans="1:7" ht="31.5">
      <c r="A587" s="162" t="s">
        <v>190</v>
      </c>
      <c r="B587" s="47"/>
      <c r="C587" s="48" t="s">
        <v>129</v>
      </c>
      <c r="D587" s="48" t="s">
        <v>158</v>
      </c>
      <c r="E587" s="49" t="s">
        <v>301</v>
      </c>
      <c r="F587" s="56" t="s">
        <v>178</v>
      </c>
      <c r="G587" s="62">
        <f>G588</f>
        <v>45030.4</v>
      </c>
    </row>
    <row r="588" spans="1:7" ht="15.75">
      <c r="A588" s="252" t="s">
        <v>191</v>
      </c>
      <c r="B588" s="47"/>
      <c r="C588" s="48" t="s">
        <v>129</v>
      </c>
      <c r="D588" s="48" t="s">
        <v>158</v>
      </c>
      <c r="E588" s="49" t="s">
        <v>301</v>
      </c>
      <c r="F588" s="56" t="s">
        <v>192</v>
      </c>
      <c r="G588" s="62">
        <v>45030.4</v>
      </c>
    </row>
    <row r="589" spans="1:7" ht="15.75">
      <c r="A589" s="256" t="s">
        <v>216</v>
      </c>
      <c r="B589" s="47"/>
      <c r="C589" s="48" t="s">
        <v>129</v>
      </c>
      <c r="D589" s="48" t="s">
        <v>158</v>
      </c>
      <c r="E589" s="49" t="s">
        <v>302</v>
      </c>
      <c r="F589" s="56"/>
      <c r="G589" s="62">
        <f>G590</f>
        <v>228.6</v>
      </c>
    </row>
    <row r="590" spans="1:7" ht="31.5">
      <c r="A590" s="162" t="s">
        <v>190</v>
      </c>
      <c r="B590" s="47"/>
      <c r="C590" s="48" t="s">
        <v>129</v>
      </c>
      <c r="D590" s="48" t="s">
        <v>158</v>
      </c>
      <c r="E590" s="49" t="s">
        <v>302</v>
      </c>
      <c r="F590" s="56" t="s">
        <v>178</v>
      </c>
      <c r="G590" s="62">
        <f>G591</f>
        <v>228.6</v>
      </c>
    </row>
    <row r="591" spans="1:7" ht="15.75">
      <c r="A591" s="252" t="s">
        <v>191</v>
      </c>
      <c r="B591" s="47"/>
      <c r="C591" s="48" t="s">
        <v>129</v>
      </c>
      <c r="D591" s="48" t="s">
        <v>158</v>
      </c>
      <c r="E591" s="49" t="s">
        <v>302</v>
      </c>
      <c r="F591" s="56" t="s">
        <v>192</v>
      </c>
      <c r="G591" s="62">
        <v>228.6</v>
      </c>
    </row>
    <row r="592" spans="1:7" ht="15.75">
      <c r="A592" s="272" t="s">
        <v>105</v>
      </c>
      <c r="B592" s="47"/>
      <c r="C592" s="48" t="s">
        <v>129</v>
      </c>
      <c r="D592" s="48" t="s">
        <v>158</v>
      </c>
      <c r="E592" s="49" t="s">
        <v>303</v>
      </c>
      <c r="F592" s="56"/>
      <c r="G592" s="62">
        <f>G593</f>
        <v>530</v>
      </c>
    </row>
    <row r="593" spans="1:7" ht="31.5">
      <c r="A593" s="162" t="s">
        <v>190</v>
      </c>
      <c r="B593" s="47"/>
      <c r="C593" s="48" t="s">
        <v>129</v>
      </c>
      <c r="D593" s="48" t="s">
        <v>158</v>
      </c>
      <c r="E593" s="49" t="s">
        <v>303</v>
      </c>
      <c r="F593" s="56" t="s">
        <v>178</v>
      </c>
      <c r="G593" s="62">
        <f>G594</f>
        <v>530</v>
      </c>
    </row>
    <row r="594" spans="1:7" ht="15.75">
      <c r="A594" s="252" t="s">
        <v>191</v>
      </c>
      <c r="B594" s="47"/>
      <c r="C594" s="48" t="s">
        <v>129</v>
      </c>
      <c r="D594" s="48" t="s">
        <v>158</v>
      </c>
      <c r="E594" s="49" t="s">
        <v>303</v>
      </c>
      <c r="F594" s="56" t="s">
        <v>192</v>
      </c>
      <c r="G594" s="62">
        <v>530</v>
      </c>
    </row>
    <row r="595" spans="1:7" ht="15.75">
      <c r="A595" s="256" t="s">
        <v>266</v>
      </c>
      <c r="B595" s="66"/>
      <c r="C595" s="48" t="s">
        <v>129</v>
      </c>
      <c r="D595" s="48" t="s">
        <v>158</v>
      </c>
      <c r="E595" s="49" t="s">
        <v>306</v>
      </c>
      <c r="F595" s="56"/>
      <c r="G595" s="62">
        <f>G596</f>
        <v>148</v>
      </c>
    </row>
    <row r="596" spans="1:7" ht="31.5">
      <c r="A596" s="162" t="s">
        <v>190</v>
      </c>
      <c r="B596" s="66"/>
      <c r="C596" s="48" t="s">
        <v>129</v>
      </c>
      <c r="D596" s="48" t="s">
        <v>158</v>
      </c>
      <c r="E596" s="49" t="s">
        <v>306</v>
      </c>
      <c r="F596" s="56" t="s">
        <v>178</v>
      </c>
      <c r="G596" s="62">
        <f>G597</f>
        <v>148</v>
      </c>
    </row>
    <row r="597" spans="1:7" ht="15.75">
      <c r="A597" s="252" t="s">
        <v>191</v>
      </c>
      <c r="B597" s="66"/>
      <c r="C597" s="48" t="s">
        <v>129</v>
      </c>
      <c r="D597" s="48" t="s">
        <v>158</v>
      </c>
      <c r="E597" s="49" t="s">
        <v>306</v>
      </c>
      <c r="F597" s="56" t="s">
        <v>192</v>
      </c>
      <c r="G597" s="62">
        <v>148</v>
      </c>
    </row>
    <row r="598" spans="1:7" ht="15.75">
      <c r="A598" s="256" t="s">
        <v>268</v>
      </c>
      <c r="B598" s="66"/>
      <c r="C598" s="48" t="s">
        <v>129</v>
      </c>
      <c r="D598" s="48" t="s">
        <v>158</v>
      </c>
      <c r="E598" s="49" t="s">
        <v>304</v>
      </c>
      <c r="F598" s="56"/>
      <c r="G598" s="62">
        <f>G599</f>
        <v>554</v>
      </c>
    </row>
    <row r="599" spans="1:7" ht="31.5">
      <c r="A599" s="162" t="s">
        <v>190</v>
      </c>
      <c r="B599" s="66"/>
      <c r="C599" s="48" t="s">
        <v>129</v>
      </c>
      <c r="D599" s="48" t="s">
        <v>158</v>
      </c>
      <c r="E599" s="49" t="s">
        <v>304</v>
      </c>
      <c r="F599" s="56" t="s">
        <v>178</v>
      </c>
      <c r="G599" s="62">
        <f>G600</f>
        <v>554</v>
      </c>
    </row>
    <row r="600" spans="1:7" ht="15.75">
      <c r="A600" s="252" t="s">
        <v>191</v>
      </c>
      <c r="B600" s="66"/>
      <c r="C600" s="48" t="s">
        <v>129</v>
      </c>
      <c r="D600" s="48" t="s">
        <v>158</v>
      </c>
      <c r="E600" s="49" t="s">
        <v>304</v>
      </c>
      <c r="F600" s="56" t="s">
        <v>192</v>
      </c>
      <c r="G600" s="62">
        <v>554</v>
      </c>
    </row>
    <row r="601" spans="1:7" ht="15.75">
      <c r="A601" s="256" t="s">
        <v>269</v>
      </c>
      <c r="B601" s="66"/>
      <c r="C601" s="48" t="s">
        <v>129</v>
      </c>
      <c r="D601" s="48" t="s">
        <v>158</v>
      </c>
      <c r="E601" s="49" t="s">
        <v>305</v>
      </c>
      <c r="F601" s="56"/>
      <c r="G601" s="62">
        <f>G602</f>
        <v>120.9</v>
      </c>
    </row>
    <row r="602" spans="1:7" ht="31.5">
      <c r="A602" s="162" t="s">
        <v>190</v>
      </c>
      <c r="B602" s="66"/>
      <c r="C602" s="48" t="s">
        <v>129</v>
      </c>
      <c r="D602" s="48" t="s">
        <v>158</v>
      </c>
      <c r="E602" s="49" t="s">
        <v>305</v>
      </c>
      <c r="F602" s="56" t="s">
        <v>178</v>
      </c>
      <c r="G602" s="62">
        <f>G603</f>
        <v>120.9</v>
      </c>
    </row>
    <row r="603" spans="1:7" ht="15.75">
      <c r="A603" s="252" t="s">
        <v>191</v>
      </c>
      <c r="B603" s="66"/>
      <c r="C603" s="48" t="s">
        <v>129</v>
      </c>
      <c r="D603" s="48" t="s">
        <v>158</v>
      </c>
      <c r="E603" s="49" t="s">
        <v>305</v>
      </c>
      <c r="F603" s="56" t="s">
        <v>192</v>
      </c>
      <c r="G603" s="62">
        <v>120.9</v>
      </c>
    </row>
    <row r="604" spans="1:7" ht="31.5">
      <c r="A604" s="234" t="s">
        <v>559</v>
      </c>
      <c r="B604" s="66"/>
      <c r="C604" s="48" t="s">
        <v>129</v>
      </c>
      <c r="D604" s="48" t="s">
        <v>158</v>
      </c>
      <c r="E604" s="56" t="s">
        <v>560</v>
      </c>
      <c r="F604" s="56"/>
      <c r="G604" s="62">
        <f>G605</f>
        <v>100</v>
      </c>
    </row>
    <row r="605" spans="1:7" ht="31.5">
      <c r="A605" s="162" t="s">
        <v>190</v>
      </c>
      <c r="B605" s="66"/>
      <c r="C605" s="48" t="s">
        <v>129</v>
      </c>
      <c r="D605" s="48" t="s">
        <v>158</v>
      </c>
      <c r="E605" s="56" t="s">
        <v>560</v>
      </c>
      <c r="F605" s="56" t="s">
        <v>178</v>
      </c>
      <c r="G605" s="62">
        <f>G606</f>
        <v>100</v>
      </c>
    </row>
    <row r="606" spans="1:26" s="306" customFormat="1" ht="27" customHeight="1">
      <c r="A606" s="234" t="s">
        <v>191</v>
      </c>
      <c r="B606" s="66"/>
      <c r="C606" s="48" t="s">
        <v>129</v>
      </c>
      <c r="D606" s="48" t="s">
        <v>158</v>
      </c>
      <c r="E606" s="56" t="s">
        <v>560</v>
      </c>
      <c r="F606" s="56" t="s">
        <v>192</v>
      </c>
      <c r="G606" s="62">
        <v>100</v>
      </c>
      <c r="H606" s="335"/>
      <c r="I606" s="335"/>
      <c r="J606" s="335"/>
      <c r="K606" s="335"/>
      <c r="L606" s="335"/>
      <c r="M606" s="335"/>
      <c r="N606" s="335"/>
      <c r="O606" s="335"/>
      <c r="P606" s="335"/>
      <c r="Q606" s="336"/>
      <c r="R606" s="335"/>
      <c r="S606" s="335"/>
      <c r="T606" s="335"/>
      <c r="U606" s="335"/>
      <c r="V606" s="335"/>
      <c r="W606" s="335"/>
      <c r="X606" s="335"/>
      <c r="Y606" s="335"/>
      <c r="Z606" s="335"/>
    </row>
    <row r="607" spans="1:26" s="306" customFormat="1" ht="15.75">
      <c r="A607" s="234" t="s">
        <v>561</v>
      </c>
      <c r="B607" s="66"/>
      <c r="C607" s="48" t="s">
        <v>129</v>
      </c>
      <c r="D607" s="48" t="s">
        <v>158</v>
      </c>
      <c r="E607" s="56" t="s">
        <v>562</v>
      </c>
      <c r="F607" s="56"/>
      <c r="G607" s="62">
        <f>G608</f>
        <v>222.5</v>
      </c>
      <c r="H607" s="335"/>
      <c r="I607" s="335"/>
      <c r="J607" s="335"/>
      <c r="K607" s="335"/>
      <c r="L607" s="335"/>
      <c r="M607" s="335"/>
      <c r="N607" s="335"/>
      <c r="O607" s="335"/>
      <c r="P607" s="335"/>
      <c r="Q607" s="336"/>
      <c r="R607" s="335"/>
      <c r="S607" s="335"/>
      <c r="T607" s="335"/>
      <c r="U607" s="335"/>
      <c r="V607" s="335"/>
      <c r="W607" s="335"/>
      <c r="X607" s="335"/>
      <c r="Y607" s="335"/>
      <c r="Z607" s="335"/>
    </row>
    <row r="608" spans="1:26" s="306" customFormat="1" ht="31.5">
      <c r="A608" s="162" t="s">
        <v>190</v>
      </c>
      <c r="B608" s="66"/>
      <c r="C608" s="48" t="s">
        <v>129</v>
      </c>
      <c r="D608" s="48" t="s">
        <v>158</v>
      </c>
      <c r="E608" s="56" t="s">
        <v>562</v>
      </c>
      <c r="F608" s="56" t="s">
        <v>178</v>
      </c>
      <c r="G608" s="62">
        <f>G609</f>
        <v>222.5</v>
      </c>
      <c r="H608" s="335"/>
      <c r="I608" s="335"/>
      <c r="J608" s="335"/>
      <c r="K608" s="335"/>
      <c r="L608" s="335"/>
      <c r="M608" s="335"/>
      <c r="N608" s="335"/>
      <c r="O608" s="335"/>
      <c r="P608" s="335"/>
      <c r="Q608" s="336"/>
      <c r="R608" s="335"/>
      <c r="S608" s="335"/>
      <c r="T608" s="335"/>
      <c r="U608" s="335"/>
      <c r="V608" s="335"/>
      <c r="W608" s="335"/>
      <c r="X608" s="335"/>
      <c r="Y608" s="335"/>
      <c r="Z608" s="335"/>
    </row>
    <row r="609" spans="1:26" s="306" customFormat="1" ht="15.75">
      <c r="A609" s="234" t="s">
        <v>191</v>
      </c>
      <c r="B609" s="66"/>
      <c r="C609" s="48" t="s">
        <v>129</v>
      </c>
      <c r="D609" s="48" t="s">
        <v>158</v>
      </c>
      <c r="E609" s="56" t="s">
        <v>562</v>
      </c>
      <c r="F609" s="56" t="s">
        <v>192</v>
      </c>
      <c r="G609" s="62">
        <v>222.5</v>
      </c>
      <c r="H609" s="335"/>
      <c r="I609" s="335"/>
      <c r="J609" s="335"/>
      <c r="K609" s="335"/>
      <c r="L609" s="335"/>
      <c r="M609" s="335"/>
      <c r="N609" s="335"/>
      <c r="O609" s="335"/>
      <c r="P609" s="335"/>
      <c r="Q609" s="336"/>
      <c r="R609" s="335"/>
      <c r="S609" s="335"/>
      <c r="T609" s="335"/>
      <c r="U609" s="335"/>
      <c r="V609" s="335"/>
      <c r="W609" s="335"/>
      <c r="X609" s="335"/>
      <c r="Y609" s="335"/>
      <c r="Z609" s="335"/>
    </row>
    <row r="610" spans="1:26" s="307" customFormat="1" ht="16.5" customHeight="1">
      <c r="A610" s="262" t="s">
        <v>365</v>
      </c>
      <c r="B610" s="66"/>
      <c r="C610" s="48" t="s">
        <v>129</v>
      </c>
      <c r="D610" s="48" t="s">
        <v>158</v>
      </c>
      <c r="E610" s="56" t="s">
        <v>364</v>
      </c>
      <c r="F610" s="56"/>
      <c r="G610" s="62">
        <f>G611</f>
        <v>5900.633</v>
      </c>
      <c r="H610" s="336"/>
      <c r="I610" s="336"/>
      <c r="J610" s="336"/>
      <c r="K610" s="336"/>
      <c r="L610" s="336"/>
      <c r="M610" s="336"/>
      <c r="N610" s="336"/>
      <c r="O610" s="336"/>
      <c r="P610" s="336"/>
      <c r="Q610" s="336"/>
      <c r="R610" s="336"/>
      <c r="S610" s="336"/>
      <c r="T610" s="336"/>
      <c r="U610" s="336"/>
      <c r="V610" s="336"/>
      <c r="W610" s="336"/>
      <c r="X610" s="336"/>
      <c r="Y610" s="336"/>
      <c r="Z610" s="336"/>
    </row>
    <row r="611" spans="1:26" s="306" customFormat="1" ht="31.5">
      <c r="A611" s="162" t="s">
        <v>190</v>
      </c>
      <c r="B611" s="66"/>
      <c r="C611" s="48" t="s">
        <v>129</v>
      </c>
      <c r="D611" s="48" t="s">
        <v>158</v>
      </c>
      <c r="E611" s="56" t="s">
        <v>364</v>
      </c>
      <c r="F611" s="56" t="s">
        <v>178</v>
      </c>
      <c r="G611" s="62">
        <f>G612</f>
        <v>5900.633</v>
      </c>
      <c r="H611" s="335"/>
      <c r="I611" s="335"/>
      <c r="J611" s="335"/>
      <c r="K611" s="335"/>
      <c r="L611" s="335"/>
      <c r="M611" s="335"/>
      <c r="N611" s="335"/>
      <c r="O611" s="335"/>
      <c r="P611" s="335"/>
      <c r="Q611" s="336"/>
      <c r="R611" s="335"/>
      <c r="S611" s="335"/>
      <c r="T611" s="335"/>
      <c r="U611" s="335"/>
      <c r="V611" s="335"/>
      <c r="W611" s="335"/>
      <c r="X611" s="335"/>
      <c r="Y611" s="335"/>
      <c r="Z611" s="335"/>
    </row>
    <row r="612" spans="1:26" s="306" customFormat="1" ht="15.75">
      <c r="A612" s="252" t="s">
        <v>191</v>
      </c>
      <c r="B612" s="66"/>
      <c r="C612" s="48" t="s">
        <v>129</v>
      </c>
      <c r="D612" s="48" t="s">
        <v>158</v>
      </c>
      <c r="E612" s="56" t="s">
        <v>364</v>
      </c>
      <c r="F612" s="56" t="s">
        <v>192</v>
      </c>
      <c r="G612" s="62">
        <f>5369.533+404.2+126.9</f>
        <v>5900.633</v>
      </c>
      <c r="H612" s="335"/>
      <c r="I612" s="335"/>
      <c r="J612" s="335"/>
      <c r="K612" s="335"/>
      <c r="L612" s="335"/>
      <c r="M612" s="335"/>
      <c r="N612" s="335"/>
      <c r="O612" s="335"/>
      <c r="P612" s="335"/>
      <c r="Q612" s="336"/>
      <c r="R612" s="335"/>
      <c r="S612" s="335"/>
      <c r="T612" s="335"/>
      <c r="U612" s="335"/>
      <c r="V612" s="335"/>
      <c r="W612" s="335"/>
      <c r="X612" s="335"/>
      <c r="Y612" s="335"/>
      <c r="Z612" s="335"/>
    </row>
    <row r="613" spans="1:26" s="306" customFormat="1" ht="15.75" customHeight="1">
      <c r="A613" s="263" t="s">
        <v>249</v>
      </c>
      <c r="B613" s="86"/>
      <c r="C613" s="80" t="s">
        <v>129</v>
      </c>
      <c r="D613" s="80" t="s">
        <v>158</v>
      </c>
      <c r="E613" s="81" t="s">
        <v>307</v>
      </c>
      <c r="F613" s="76"/>
      <c r="G613" s="70">
        <f>G614</f>
        <v>140</v>
      </c>
      <c r="H613" s="335"/>
      <c r="I613" s="335"/>
      <c r="J613" s="335"/>
      <c r="K613" s="335"/>
      <c r="L613" s="335"/>
      <c r="M613" s="335"/>
      <c r="N613" s="335"/>
      <c r="O613" s="335"/>
      <c r="P613" s="335"/>
      <c r="Q613" s="336"/>
      <c r="R613" s="335"/>
      <c r="S613" s="335"/>
      <c r="T613" s="335"/>
      <c r="U613" s="335"/>
      <c r="V613" s="335"/>
      <c r="W613" s="335"/>
      <c r="X613" s="335"/>
      <c r="Y613" s="335"/>
      <c r="Z613" s="335"/>
    </row>
    <row r="614" spans="1:26" s="306" customFormat="1" ht="31.5">
      <c r="A614" s="259" t="s">
        <v>190</v>
      </c>
      <c r="B614" s="86"/>
      <c r="C614" s="80" t="s">
        <v>129</v>
      </c>
      <c r="D614" s="80" t="s">
        <v>158</v>
      </c>
      <c r="E614" s="81" t="s">
        <v>307</v>
      </c>
      <c r="F614" s="76" t="s">
        <v>178</v>
      </c>
      <c r="G614" s="70">
        <f>G615</f>
        <v>140</v>
      </c>
      <c r="H614" s="335"/>
      <c r="I614" s="335"/>
      <c r="J614" s="335"/>
      <c r="K614" s="335"/>
      <c r="L614" s="335"/>
      <c r="M614" s="335"/>
      <c r="N614" s="335"/>
      <c r="O614" s="335"/>
      <c r="P614" s="335"/>
      <c r="Q614" s="336"/>
      <c r="R614" s="335"/>
      <c r="S614" s="335"/>
      <c r="T614" s="335"/>
      <c r="U614" s="335"/>
      <c r="V614" s="335"/>
      <c r="W614" s="335"/>
      <c r="X614" s="335"/>
      <c r="Y614" s="335"/>
      <c r="Z614" s="335"/>
    </row>
    <row r="615" spans="1:26" s="306" customFormat="1" ht="15.75">
      <c r="A615" s="260" t="s">
        <v>191</v>
      </c>
      <c r="B615" s="86"/>
      <c r="C615" s="80" t="s">
        <v>129</v>
      </c>
      <c r="D615" s="80" t="s">
        <v>158</v>
      </c>
      <c r="E615" s="81" t="s">
        <v>307</v>
      </c>
      <c r="F615" s="76" t="s">
        <v>192</v>
      </c>
      <c r="G615" s="70">
        <f>150-10</f>
        <v>140</v>
      </c>
      <c r="H615" s="335"/>
      <c r="I615" s="335"/>
      <c r="J615" s="335"/>
      <c r="K615" s="335"/>
      <c r="L615" s="335"/>
      <c r="M615" s="335"/>
      <c r="N615" s="335"/>
      <c r="O615" s="335"/>
      <c r="P615" s="335"/>
      <c r="Q615" s="336"/>
      <c r="R615" s="335"/>
      <c r="S615" s="335"/>
      <c r="T615" s="335"/>
      <c r="U615" s="335"/>
      <c r="V615" s="335"/>
      <c r="W615" s="335"/>
      <c r="X615" s="335"/>
      <c r="Y615" s="335"/>
      <c r="Z615" s="335"/>
    </row>
    <row r="616" spans="1:26" s="306" customFormat="1" ht="15.75">
      <c r="A616" s="233" t="s">
        <v>233</v>
      </c>
      <c r="B616" s="51"/>
      <c r="C616" s="45" t="s">
        <v>129</v>
      </c>
      <c r="D616" s="45" t="s">
        <v>129</v>
      </c>
      <c r="E616" s="52"/>
      <c r="F616" s="57"/>
      <c r="G616" s="58">
        <f>G617</f>
        <v>1483</v>
      </c>
      <c r="H616" s="335"/>
      <c r="I616" s="335"/>
      <c r="J616" s="335"/>
      <c r="K616" s="335"/>
      <c r="L616" s="335"/>
      <c r="M616" s="335"/>
      <c r="N616" s="335"/>
      <c r="O616" s="335"/>
      <c r="P616" s="335"/>
      <c r="Q616" s="336"/>
      <c r="R616" s="335"/>
      <c r="S616" s="335"/>
      <c r="T616" s="335"/>
      <c r="U616" s="335"/>
      <c r="V616" s="335"/>
      <c r="W616" s="335"/>
      <c r="X616" s="335"/>
      <c r="Y616" s="335"/>
      <c r="Z616" s="335"/>
    </row>
    <row r="617" spans="1:26" s="306" customFormat="1" ht="15.75">
      <c r="A617" s="251" t="s">
        <v>550</v>
      </c>
      <c r="B617" s="51"/>
      <c r="C617" s="45" t="s">
        <v>129</v>
      </c>
      <c r="D617" s="45" t="s">
        <v>129</v>
      </c>
      <c r="E617" s="52" t="s">
        <v>337</v>
      </c>
      <c r="F617" s="57"/>
      <c r="G617" s="58">
        <f>G618+G625+G628+G631</f>
        <v>1483</v>
      </c>
      <c r="H617" s="335"/>
      <c r="I617" s="335"/>
      <c r="J617" s="335"/>
      <c r="K617" s="335"/>
      <c r="L617" s="335"/>
      <c r="M617" s="335"/>
      <c r="N617" s="335"/>
      <c r="O617" s="335"/>
      <c r="P617" s="335"/>
      <c r="Q617" s="336"/>
      <c r="R617" s="335"/>
      <c r="S617" s="335"/>
      <c r="T617" s="335"/>
      <c r="U617" s="335"/>
      <c r="V617" s="335"/>
      <c r="W617" s="335"/>
      <c r="X617" s="335"/>
      <c r="Y617" s="335"/>
      <c r="Z617" s="335"/>
    </row>
    <row r="618" spans="1:26" s="306" customFormat="1" ht="15.75">
      <c r="A618" s="267" t="s">
        <v>98</v>
      </c>
      <c r="B618" s="66"/>
      <c r="C618" s="48" t="s">
        <v>129</v>
      </c>
      <c r="D618" s="48" t="s">
        <v>129</v>
      </c>
      <c r="E618" s="49" t="s">
        <v>352</v>
      </c>
      <c r="F618" s="56"/>
      <c r="G618" s="62">
        <f>G620+G622+G624</f>
        <v>1013</v>
      </c>
      <c r="H618" s="335"/>
      <c r="I618" s="335"/>
      <c r="J618" s="335"/>
      <c r="K618" s="335"/>
      <c r="L618" s="335"/>
      <c r="M618" s="335"/>
      <c r="N618" s="335"/>
      <c r="O618" s="335"/>
      <c r="P618" s="335"/>
      <c r="Q618" s="336"/>
      <c r="R618" s="335"/>
      <c r="S618" s="335"/>
      <c r="T618" s="335"/>
      <c r="U618" s="335"/>
      <c r="V618" s="335"/>
      <c r="W618" s="335"/>
      <c r="X618" s="335"/>
      <c r="Y618" s="335"/>
      <c r="Z618" s="335"/>
    </row>
    <row r="619" spans="1:26" s="306" customFormat="1" ht="47.25">
      <c r="A619" s="236" t="s">
        <v>116</v>
      </c>
      <c r="B619" s="66"/>
      <c r="C619" s="48" t="s">
        <v>129</v>
      </c>
      <c r="D619" s="48" t="s">
        <v>129</v>
      </c>
      <c r="E619" s="49" t="s">
        <v>352</v>
      </c>
      <c r="F619" s="56" t="s">
        <v>198</v>
      </c>
      <c r="G619" s="62">
        <f>G620</f>
        <v>140</v>
      </c>
      <c r="H619" s="335"/>
      <c r="I619" s="335"/>
      <c r="J619" s="335"/>
      <c r="K619" s="335"/>
      <c r="L619" s="335"/>
      <c r="M619" s="335"/>
      <c r="N619" s="335"/>
      <c r="O619" s="335"/>
      <c r="P619" s="335"/>
      <c r="Q619" s="336"/>
      <c r="R619" s="335"/>
      <c r="S619" s="335"/>
      <c r="T619" s="335"/>
      <c r="U619" s="335"/>
      <c r="V619" s="335"/>
      <c r="W619" s="335"/>
      <c r="X619" s="335"/>
      <c r="Y619" s="335"/>
      <c r="Z619" s="335"/>
    </row>
    <row r="620" spans="1:26" s="306" customFormat="1" ht="15.75">
      <c r="A620" s="256" t="s">
        <v>193</v>
      </c>
      <c r="B620" s="66"/>
      <c r="C620" s="48" t="s">
        <v>129</v>
      </c>
      <c r="D620" s="48" t="s">
        <v>129</v>
      </c>
      <c r="E620" s="49" t="s">
        <v>352</v>
      </c>
      <c r="F620" s="56" t="s">
        <v>194</v>
      </c>
      <c r="G620" s="62">
        <v>140</v>
      </c>
      <c r="H620" s="335"/>
      <c r="I620" s="335"/>
      <c r="J620" s="335"/>
      <c r="K620" s="335"/>
      <c r="L620" s="335"/>
      <c r="M620" s="335"/>
      <c r="N620" s="335"/>
      <c r="O620" s="335"/>
      <c r="P620" s="335"/>
      <c r="Q620" s="336"/>
      <c r="R620" s="335"/>
      <c r="S620" s="335"/>
      <c r="T620" s="335"/>
      <c r="U620" s="335"/>
      <c r="V620" s="335"/>
      <c r="W620" s="335"/>
      <c r="X620" s="335"/>
      <c r="Y620" s="335"/>
      <c r="Z620" s="335"/>
    </row>
    <row r="621" spans="1:26" s="306" customFormat="1" ht="15.75">
      <c r="A621" s="236" t="s">
        <v>226</v>
      </c>
      <c r="B621" s="66"/>
      <c r="C621" s="48" t="s">
        <v>129</v>
      </c>
      <c r="D621" s="48" t="s">
        <v>129</v>
      </c>
      <c r="E621" s="49" t="s">
        <v>352</v>
      </c>
      <c r="F621" s="56" t="s">
        <v>188</v>
      </c>
      <c r="G621" s="62">
        <f>G622</f>
        <v>489</v>
      </c>
      <c r="H621" s="335"/>
      <c r="I621" s="335"/>
      <c r="J621" s="335"/>
      <c r="K621" s="335"/>
      <c r="L621" s="335"/>
      <c r="M621" s="335"/>
      <c r="N621" s="335"/>
      <c r="O621" s="335"/>
      <c r="P621" s="335"/>
      <c r="Q621" s="336"/>
      <c r="R621" s="335"/>
      <c r="S621" s="335"/>
      <c r="T621" s="335"/>
      <c r="U621" s="335"/>
      <c r="V621" s="335"/>
      <c r="W621" s="335"/>
      <c r="X621" s="335"/>
      <c r="Y621" s="335"/>
      <c r="Z621" s="335"/>
    </row>
    <row r="622" spans="1:26" s="306" customFormat="1" ht="15.75">
      <c r="A622" s="256" t="s">
        <v>189</v>
      </c>
      <c r="B622" s="66"/>
      <c r="C622" s="48" t="s">
        <v>129</v>
      </c>
      <c r="D622" s="48" t="s">
        <v>129</v>
      </c>
      <c r="E622" s="49" t="s">
        <v>352</v>
      </c>
      <c r="F622" s="56" t="s">
        <v>187</v>
      </c>
      <c r="G622" s="62">
        <v>489</v>
      </c>
      <c r="H622" s="335"/>
      <c r="I622" s="345"/>
      <c r="J622" s="335"/>
      <c r="K622" s="335"/>
      <c r="L622" s="335"/>
      <c r="M622" s="335"/>
      <c r="N622" s="335"/>
      <c r="O622" s="335"/>
      <c r="P622" s="335"/>
      <c r="Q622" s="336"/>
      <c r="R622" s="335"/>
      <c r="S622" s="335"/>
      <c r="T622" s="335"/>
      <c r="U622" s="335"/>
      <c r="V622" s="335"/>
      <c r="W622" s="335"/>
      <c r="X622" s="335"/>
      <c r="Y622" s="335"/>
      <c r="Z622" s="335"/>
    </row>
    <row r="623" spans="1:17" ht="16.5" customHeight="1">
      <c r="A623" s="162" t="s">
        <v>190</v>
      </c>
      <c r="B623" s="66"/>
      <c r="C623" s="48" t="s">
        <v>129</v>
      </c>
      <c r="D623" s="48" t="s">
        <v>129</v>
      </c>
      <c r="E623" s="49" t="s">
        <v>352</v>
      </c>
      <c r="F623" s="56" t="s">
        <v>178</v>
      </c>
      <c r="G623" s="62">
        <f>G624</f>
        <v>384</v>
      </c>
      <c r="I623" s="332"/>
      <c r="Q623" s="333"/>
    </row>
    <row r="624" spans="1:7" ht="15.75">
      <c r="A624" s="252" t="s">
        <v>191</v>
      </c>
      <c r="B624" s="66"/>
      <c r="C624" s="48" t="s">
        <v>129</v>
      </c>
      <c r="D624" s="48" t="s">
        <v>129</v>
      </c>
      <c r="E624" s="49" t="s">
        <v>352</v>
      </c>
      <c r="F624" s="56" t="s">
        <v>192</v>
      </c>
      <c r="G624" s="62">
        <v>384</v>
      </c>
    </row>
    <row r="625" spans="1:9" ht="15.75">
      <c r="A625" s="299" t="s">
        <v>555</v>
      </c>
      <c r="B625" s="66"/>
      <c r="C625" s="48" t="s">
        <v>129</v>
      </c>
      <c r="D625" s="48" t="s">
        <v>129</v>
      </c>
      <c r="E625" s="56" t="s">
        <v>554</v>
      </c>
      <c r="F625" s="56"/>
      <c r="G625" s="62">
        <f>G626</f>
        <v>30</v>
      </c>
      <c r="I625" s="332"/>
    </row>
    <row r="626" spans="1:7" ht="31.5">
      <c r="A626" s="162" t="s">
        <v>190</v>
      </c>
      <c r="B626" s="66"/>
      <c r="C626" s="48" t="s">
        <v>129</v>
      </c>
      <c r="D626" s="48" t="s">
        <v>129</v>
      </c>
      <c r="E626" s="76" t="s">
        <v>554</v>
      </c>
      <c r="F626" s="76" t="s">
        <v>178</v>
      </c>
      <c r="G626" s="62">
        <f>G627</f>
        <v>30</v>
      </c>
    </row>
    <row r="627" spans="1:7" ht="18.75" customHeight="1">
      <c r="A627" s="252" t="s">
        <v>191</v>
      </c>
      <c r="B627" s="66"/>
      <c r="C627" s="48" t="s">
        <v>129</v>
      </c>
      <c r="D627" s="48" t="s">
        <v>129</v>
      </c>
      <c r="E627" s="76" t="s">
        <v>554</v>
      </c>
      <c r="F627" s="76" t="s">
        <v>192</v>
      </c>
      <c r="G627" s="62">
        <v>30</v>
      </c>
    </row>
    <row r="628" spans="1:9" ht="31.5">
      <c r="A628" s="234" t="s">
        <v>563</v>
      </c>
      <c r="B628" s="66"/>
      <c r="C628" s="48" t="s">
        <v>129</v>
      </c>
      <c r="D628" s="48" t="s">
        <v>129</v>
      </c>
      <c r="E628" s="49" t="s">
        <v>564</v>
      </c>
      <c r="F628" s="56"/>
      <c r="G628" s="62">
        <f>G629</f>
        <v>0</v>
      </c>
      <c r="I628" s="332"/>
    </row>
    <row r="629" spans="1:9" ht="16.5" customHeight="1">
      <c r="A629" s="162" t="s">
        <v>190</v>
      </c>
      <c r="B629" s="66"/>
      <c r="C629" s="48" t="s">
        <v>129</v>
      </c>
      <c r="D629" s="48" t="s">
        <v>129</v>
      </c>
      <c r="E629" s="49" t="s">
        <v>564</v>
      </c>
      <c r="F629" s="56" t="s">
        <v>188</v>
      </c>
      <c r="G629" s="62">
        <f>G630</f>
        <v>0</v>
      </c>
      <c r="I629" s="332"/>
    </row>
    <row r="630" spans="1:7" ht="15.75">
      <c r="A630" s="252" t="s">
        <v>191</v>
      </c>
      <c r="B630" s="66"/>
      <c r="C630" s="48" t="s">
        <v>129</v>
      </c>
      <c r="D630" s="48" t="s">
        <v>129</v>
      </c>
      <c r="E630" s="49" t="s">
        <v>564</v>
      </c>
      <c r="F630" s="56" t="s">
        <v>187</v>
      </c>
      <c r="G630" s="62">
        <v>0</v>
      </c>
    </row>
    <row r="631" spans="1:7" ht="15.75">
      <c r="A631" s="276" t="s">
        <v>309</v>
      </c>
      <c r="B631" s="66"/>
      <c r="C631" s="48" t="s">
        <v>129</v>
      </c>
      <c r="D631" s="48" t="s">
        <v>129</v>
      </c>
      <c r="E631" s="49" t="s">
        <v>372</v>
      </c>
      <c r="F631" s="56"/>
      <c r="G631" s="62">
        <f>G632</f>
        <v>440</v>
      </c>
    </row>
    <row r="632" spans="1:7" ht="31.5">
      <c r="A632" s="162" t="s">
        <v>190</v>
      </c>
      <c r="B632" s="66"/>
      <c r="C632" s="48" t="s">
        <v>129</v>
      </c>
      <c r="D632" s="48" t="s">
        <v>129</v>
      </c>
      <c r="E632" s="49" t="s">
        <v>372</v>
      </c>
      <c r="F632" s="56" t="s">
        <v>178</v>
      </c>
      <c r="G632" s="62">
        <f>G633</f>
        <v>440</v>
      </c>
    </row>
    <row r="633" spans="1:7" ht="15.75">
      <c r="A633" s="252" t="s">
        <v>191</v>
      </c>
      <c r="B633" s="66"/>
      <c r="C633" s="48" t="s">
        <v>129</v>
      </c>
      <c r="D633" s="48" t="s">
        <v>129</v>
      </c>
      <c r="E633" s="49" t="s">
        <v>372</v>
      </c>
      <c r="F633" s="56" t="s">
        <v>192</v>
      </c>
      <c r="G633" s="62">
        <v>440</v>
      </c>
    </row>
    <row r="634" spans="1:9" ht="19.5" customHeight="1">
      <c r="A634" s="277" t="s">
        <v>256</v>
      </c>
      <c r="B634" s="51"/>
      <c r="C634" s="45" t="s">
        <v>160</v>
      </c>
      <c r="D634" s="45"/>
      <c r="E634" s="52"/>
      <c r="F634" s="57"/>
      <c r="G634" s="58">
        <f>G635</f>
        <v>291781.42000000004</v>
      </c>
      <c r="I634" s="332"/>
    </row>
    <row r="635" spans="1:7" ht="16.5" customHeight="1">
      <c r="A635" s="277" t="s">
        <v>161</v>
      </c>
      <c r="B635" s="51"/>
      <c r="C635" s="45" t="s">
        <v>160</v>
      </c>
      <c r="D635" s="45" t="s">
        <v>157</v>
      </c>
      <c r="E635" s="52"/>
      <c r="F635" s="57"/>
      <c r="G635" s="58">
        <f>G636+G689+G700</f>
        <v>291781.42000000004</v>
      </c>
    </row>
    <row r="636" spans="1:7" ht="31.5">
      <c r="A636" s="275" t="s">
        <v>479</v>
      </c>
      <c r="B636" s="47"/>
      <c r="C636" s="45" t="s">
        <v>160</v>
      </c>
      <c r="D636" s="45" t="s">
        <v>157</v>
      </c>
      <c r="E636" s="52" t="s">
        <v>74</v>
      </c>
      <c r="F636" s="57"/>
      <c r="G636" s="58">
        <f>G637</f>
        <v>157196.80000000005</v>
      </c>
    </row>
    <row r="637" spans="1:7" ht="15.75">
      <c r="A637" s="278" t="s">
        <v>480</v>
      </c>
      <c r="B637" s="51"/>
      <c r="C637" s="45" t="s">
        <v>160</v>
      </c>
      <c r="D637" s="45" t="s">
        <v>157</v>
      </c>
      <c r="E637" s="57" t="s">
        <v>75</v>
      </c>
      <c r="F637" s="56"/>
      <c r="G637" s="58">
        <f>G638+G641+G644+G647+G653+G656+G659+G662+G665+G668+G671+G674+G680+G683+G686+G677+G650</f>
        <v>157196.80000000005</v>
      </c>
    </row>
    <row r="638" spans="1:7" ht="15.75">
      <c r="A638" s="279" t="s">
        <v>292</v>
      </c>
      <c r="B638" s="47"/>
      <c r="C638" s="48" t="s">
        <v>160</v>
      </c>
      <c r="D638" s="48" t="s">
        <v>157</v>
      </c>
      <c r="E638" s="56" t="s">
        <v>223</v>
      </c>
      <c r="F638" s="56"/>
      <c r="G638" s="62">
        <f>G639</f>
        <v>112073.4</v>
      </c>
    </row>
    <row r="639" spans="1:7" ht="31.5">
      <c r="A639" s="162" t="s">
        <v>190</v>
      </c>
      <c r="B639" s="47"/>
      <c r="C639" s="48" t="s">
        <v>160</v>
      </c>
      <c r="D639" s="48" t="s">
        <v>157</v>
      </c>
      <c r="E639" s="56" t="s">
        <v>223</v>
      </c>
      <c r="F639" s="56" t="s">
        <v>178</v>
      </c>
      <c r="G639" s="70">
        <f>G640</f>
        <v>112073.4</v>
      </c>
    </row>
    <row r="640" spans="1:7" ht="15.75">
      <c r="A640" s="234" t="s">
        <v>191</v>
      </c>
      <c r="B640" s="47"/>
      <c r="C640" s="48" t="s">
        <v>160</v>
      </c>
      <c r="D640" s="48" t="s">
        <v>157</v>
      </c>
      <c r="E640" s="56" t="s">
        <v>223</v>
      </c>
      <c r="F640" s="56" t="s">
        <v>192</v>
      </c>
      <c r="G640" s="70">
        <f>82259.8+29813.6</f>
        <v>112073.4</v>
      </c>
    </row>
    <row r="641" spans="1:7" ht="15.75">
      <c r="A641" s="256" t="s">
        <v>216</v>
      </c>
      <c r="B641" s="47"/>
      <c r="C641" s="48" t="s">
        <v>160</v>
      </c>
      <c r="D641" s="48" t="s">
        <v>157</v>
      </c>
      <c r="E641" s="56" t="s">
        <v>293</v>
      </c>
      <c r="F641" s="56"/>
      <c r="G641" s="62">
        <f>G642</f>
        <v>723.3</v>
      </c>
    </row>
    <row r="642" spans="1:7" ht="31.5">
      <c r="A642" s="162" t="s">
        <v>190</v>
      </c>
      <c r="B642" s="47"/>
      <c r="C642" s="48" t="s">
        <v>160</v>
      </c>
      <c r="D642" s="48" t="s">
        <v>157</v>
      </c>
      <c r="E642" s="56" t="s">
        <v>293</v>
      </c>
      <c r="F642" s="56" t="s">
        <v>178</v>
      </c>
      <c r="G642" s="70">
        <f>G643</f>
        <v>723.3</v>
      </c>
    </row>
    <row r="643" spans="1:7" ht="15.75">
      <c r="A643" s="234" t="s">
        <v>191</v>
      </c>
      <c r="B643" s="47"/>
      <c r="C643" s="48" t="s">
        <v>160</v>
      </c>
      <c r="D643" s="48" t="s">
        <v>157</v>
      </c>
      <c r="E643" s="56" t="s">
        <v>293</v>
      </c>
      <c r="F643" s="56" t="s">
        <v>192</v>
      </c>
      <c r="G643" s="70">
        <f>310+413.3</f>
        <v>723.3</v>
      </c>
    </row>
    <row r="644" spans="1:7" ht="15.75">
      <c r="A644" s="256" t="s">
        <v>271</v>
      </c>
      <c r="B644" s="47"/>
      <c r="C644" s="48" t="s">
        <v>160</v>
      </c>
      <c r="D644" s="48" t="s">
        <v>157</v>
      </c>
      <c r="E644" s="56" t="s">
        <v>294</v>
      </c>
      <c r="F644" s="56"/>
      <c r="G644" s="62">
        <f>G645</f>
        <v>310.4</v>
      </c>
    </row>
    <row r="645" spans="1:7" ht="31.5">
      <c r="A645" s="162" t="s">
        <v>190</v>
      </c>
      <c r="B645" s="47"/>
      <c r="C645" s="48" t="s">
        <v>160</v>
      </c>
      <c r="D645" s="48" t="s">
        <v>157</v>
      </c>
      <c r="E645" s="56" t="s">
        <v>294</v>
      </c>
      <c r="F645" s="56" t="s">
        <v>178</v>
      </c>
      <c r="G645" s="70">
        <f>G646</f>
        <v>310.4</v>
      </c>
    </row>
    <row r="646" spans="1:7" ht="15.75">
      <c r="A646" s="234" t="s">
        <v>191</v>
      </c>
      <c r="B646" s="47"/>
      <c r="C646" s="48" t="s">
        <v>160</v>
      </c>
      <c r="D646" s="48" t="s">
        <v>157</v>
      </c>
      <c r="E646" s="56" t="s">
        <v>294</v>
      </c>
      <c r="F646" s="56" t="s">
        <v>192</v>
      </c>
      <c r="G646" s="70">
        <f>177.3+133.1</f>
        <v>310.4</v>
      </c>
    </row>
    <row r="647" spans="1:7" ht="31.5">
      <c r="A647" s="304" t="s">
        <v>632</v>
      </c>
      <c r="B647" s="47"/>
      <c r="C647" s="48" t="s">
        <v>160</v>
      </c>
      <c r="D647" s="48" t="s">
        <v>157</v>
      </c>
      <c r="E647" s="56" t="s">
        <v>411</v>
      </c>
      <c r="F647" s="56"/>
      <c r="G647" s="70">
        <f>G648</f>
        <v>2347.6</v>
      </c>
    </row>
    <row r="648" spans="1:7" ht="31.5">
      <c r="A648" s="162" t="s">
        <v>190</v>
      </c>
      <c r="B648" s="47"/>
      <c r="C648" s="48" t="s">
        <v>160</v>
      </c>
      <c r="D648" s="48" t="s">
        <v>157</v>
      </c>
      <c r="E648" s="56" t="s">
        <v>411</v>
      </c>
      <c r="F648" s="56" t="s">
        <v>178</v>
      </c>
      <c r="G648" s="70">
        <f>G649</f>
        <v>2347.6</v>
      </c>
    </row>
    <row r="649" spans="1:7" ht="15.75">
      <c r="A649" s="234" t="s">
        <v>191</v>
      </c>
      <c r="B649" s="47"/>
      <c r="C649" s="48" t="s">
        <v>160</v>
      </c>
      <c r="D649" s="48" t="s">
        <v>157</v>
      </c>
      <c r="E649" s="56" t="s">
        <v>411</v>
      </c>
      <c r="F649" s="56" t="s">
        <v>192</v>
      </c>
      <c r="G649" s="70">
        <f>1670+677.6</f>
        <v>2347.6</v>
      </c>
    </row>
    <row r="650" spans="1:7" ht="15.75">
      <c r="A650" s="252" t="s">
        <v>701</v>
      </c>
      <c r="B650" s="47"/>
      <c r="C650" s="48" t="s">
        <v>160</v>
      </c>
      <c r="D650" s="48" t="s">
        <v>157</v>
      </c>
      <c r="E650" s="56" t="s">
        <v>296</v>
      </c>
      <c r="F650" s="56"/>
      <c r="G650" s="70">
        <f>G651</f>
        <v>506.6</v>
      </c>
    </row>
    <row r="651" spans="1:7" ht="31.5">
      <c r="A651" s="162" t="s">
        <v>190</v>
      </c>
      <c r="B651" s="47"/>
      <c r="C651" s="48" t="s">
        <v>160</v>
      </c>
      <c r="D651" s="48" t="s">
        <v>157</v>
      </c>
      <c r="E651" s="56" t="s">
        <v>296</v>
      </c>
      <c r="F651" s="56" t="s">
        <v>178</v>
      </c>
      <c r="G651" s="70">
        <f>G652</f>
        <v>506.6</v>
      </c>
    </row>
    <row r="652" spans="1:7" ht="15.75">
      <c r="A652" s="234" t="s">
        <v>191</v>
      </c>
      <c r="B652" s="47"/>
      <c r="C652" s="48" t="s">
        <v>160</v>
      </c>
      <c r="D652" s="48" t="s">
        <v>157</v>
      </c>
      <c r="E652" s="56" t="s">
        <v>296</v>
      </c>
      <c r="F652" s="56" t="s">
        <v>192</v>
      </c>
      <c r="G652" s="70">
        <v>506.6</v>
      </c>
    </row>
    <row r="653" spans="1:7" ht="15.75">
      <c r="A653" s="252" t="s">
        <v>295</v>
      </c>
      <c r="B653" s="47"/>
      <c r="C653" s="48" t="s">
        <v>160</v>
      </c>
      <c r="D653" s="48" t="s">
        <v>157</v>
      </c>
      <c r="E653" s="56" t="s">
        <v>296</v>
      </c>
      <c r="F653" s="56"/>
      <c r="G653" s="70">
        <f>G654</f>
        <v>1720.8000000000002</v>
      </c>
    </row>
    <row r="654" spans="1:7" ht="31.5">
      <c r="A654" s="162" t="s">
        <v>190</v>
      </c>
      <c r="B654" s="47"/>
      <c r="C654" s="48" t="s">
        <v>160</v>
      </c>
      <c r="D654" s="48" t="s">
        <v>157</v>
      </c>
      <c r="E654" s="56" t="s">
        <v>296</v>
      </c>
      <c r="F654" s="56" t="s">
        <v>178</v>
      </c>
      <c r="G654" s="70">
        <f>G655</f>
        <v>1720.8000000000002</v>
      </c>
    </row>
    <row r="655" spans="1:7" ht="15.75">
      <c r="A655" s="234" t="s">
        <v>191</v>
      </c>
      <c r="B655" s="47"/>
      <c r="C655" s="48" t="s">
        <v>160</v>
      </c>
      <c r="D655" s="48" t="s">
        <v>157</v>
      </c>
      <c r="E655" s="56" t="s">
        <v>296</v>
      </c>
      <c r="F655" s="56" t="s">
        <v>192</v>
      </c>
      <c r="G655" s="70">
        <f>506.6+1720.8-506.6</f>
        <v>1720.8000000000002</v>
      </c>
    </row>
    <row r="656" spans="1:7" ht="17.25" customHeight="1">
      <c r="A656" s="243" t="s">
        <v>267</v>
      </c>
      <c r="B656" s="47"/>
      <c r="C656" s="48" t="s">
        <v>160</v>
      </c>
      <c r="D656" s="48" t="s">
        <v>157</v>
      </c>
      <c r="E656" s="76" t="s">
        <v>621</v>
      </c>
      <c r="F656" s="76"/>
      <c r="G656" s="70">
        <f>G657</f>
        <v>62</v>
      </c>
    </row>
    <row r="657" spans="1:7" ht="17.25" customHeight="1">
      <c r="A657" s="259" t="s">
        <v>190</v>
      </c>
      <c r="B657" s="47"/>
      <c r="C657" s="48" t="s">
        <v>160</v>
      </c>
      <c r="D657" s="48" t="s">
        <v>157</v>
      </c>
      <c r="E657" s="76" t="s">
        <v>621</v>
      </c>
      <c r="F657" s="76" t="s">
        <v>178</v>
      </c>
      <c r="G657" s="70">
        <f>G658</f>
        <v>62</v>
      </c>
    </row>
    <row r="658" spans="1:7" ht="17.25" customHeight="1">
      <c r="A658" s="261" t="s">
        <v>191</v>
      </c>
      <c r="B658" s="47"/>
      <c r="C658" s="48" t="s">
        <v>160</v>
      </c>
      <c r="D658" s="48" t="s">
        <v>157</v>
      </c>
      <c r="E658" s="76" t="s">
        <v>621</v>
      </c>
      <c r="F658" s="76" t="s">
        <v>192</v>
      </c>
      <c r="G658" s="70">
        <f>25+37</f>
        <v>62</v>
      </c>
    </row>
    <row r="659" spans="1:7" ht="17.25" customHeight="1">
      <c r="A659" s="234" t="s">
        <v>268</v>
      </c>
      <c r="B659" s="47"/>
      <c r="C659" s="48" t="s">
        <v>160</v>
      </c>
      <c r="D659" s="48" t="s">
        <v>157</v>
      </c>
      <c r="E659" s="56" t="s">
        <v>297</v>
      </c>
      <c r="F659" s="56"/>
      <c r="G659" s="70">
        <f>G660</f>
        <v>2704.3</v>
      </c>
    </row>
    <row r="660" spans="1:7" ht="31.5">
      <c r="A660" s="162" t="s">
        <v>190</v>
      </c>
      <c r="B660" s="47"/>
      <c r="C660" s="48" t="s">
        <v>160</v>
      </c>
      <c r="D660" s="48" t="s">
        <v>157</v>
      </c>
      <c r="E660" s="56" t="s">
        <v>297</v>
      </c>
      <c r="F660" s="56" t="s">
        <v>178</v>
      </c>
      <c r="G660" s="70">
        <f>G661</f>
        <v>2704.3</v>
      </c>
    </row>
    <row r="661" spans="1:7" ht="15.75">
      <c r="A661" s="234" t="s">
        <v>191</v>
      </c>
      <c r="B661" s="47"/>
      <c r="C661" s="48" t="s">
        <v>160</v>
      </c>
      <c r="D661" s="48" t="s">
        <v>157</v>
      </c>
      <c r="E661" s="56" t="s">
        <v>297</v>
      </c>
      <c r="F661" s="56" t="s">
        <v>192</v>
      </c>
      <c r="G661" s="70">
        <f>1316.4+1387.9</f>
        <v>2704.3</v>
      </c>
    </row>
    <row r="662" spans="1:7" ht="15.75">
      <c r="A662" s="234" t="s">
        <v>335</v>
      </c>
      <c r="B662" s="47"/>
      <c r="C662" s="48" t="s">
        <v>160</v>
      </c>
      <c r="D662" s="48" t="s">
        <v>157</v>
      </c>
      <c r="E662" s="56" t="s">
        <v>410</v>
      </c>
      <c r="F662" s="56"/>
      <c r="G662" s="70">
        <f>G663</f>
        <v>1034.5</v>
      </c>
    </row>
    <row r="663" spans="1:7" ht="31.5">
      <c r="A663" s="162" t="s">
        <v>190</v>
      </c>
      <c r="B663" s="47"/>
      <c r="C663" s="48" t="s">
        <v>160</v>
      </c>
      <c r="D663" s="48" t="s">
        <v>157</v>
      </c>
      <c r="E663" s="56" t="s">
        <v>410</v>
      </c>
      <c r="F663" s="56" t="s">
        <v>178</v>
      </c>
      <c r="G663" s="70">
        <f>G664</f>
        <v>1034.5</v>
      </c>
    </row>
    <row r="664" spans="1:7" ht="15.75">
      <c r="A664" s="234" t="s">
        <v>191</v>
      </c>
      <c r="B664" s="47"/>
      <c r="C664" s="48" t="s">
        <v>160</v>
      </c>
      <c r="D664" s="48" t="s">
        <v>157</v>
      </c>
      <c r="E664" s="56" t="s">
        <v>410</v>
      </c>
      <c r="F664" s="56" t="s">
        <v>192</v>
      </c>
      <c r="G664" s="70">
        <f>150+884.5</f>
        <v>1034.5</v>
      </c>
    </row>
    <row r="665" spans="1:7" ht="15.75">
      <c r="A665" s="234" t="s">
        <v>298</v>
      </c>
      <c r="B665" s="47"/>
      <c r="C665" s="48" t="s">
        <v>160</v>
      </c>
      <c r="D665" s="48" t="s">
        <v>157</v>
      </c>
      <c r="E665" s="56" t="s">
        <v>299</v>
      </c>
      <c r="F665" s="56"/>
      <c r="G665" s="70">
        <f>G666</f>
        <v>260</v>
      </c>
    </row>
    <row r="666" spans="1:7" ht="31.5">
      <c r="A666" s="162" t="s">
        <v>190</v>
      </c>
      <c r="B666" s="47"/>
      <c r="C666" s="48" t="s">
        <v>160</v>
      </c>
      <c r="D666" s="48" t="s">
        <v>157</v>
      </c>
      <c r="E666" s="56" t="s">
        <v>299</v>
      </c>
      <c r="F666" s="56" t="s">
        <v>178</v>
      </c>
      <c r="G666" s="70">
        <f>G667</f>
        <v>260</v>
      </c>
    </row>
    <row r="667" spans="1:7" ht="15.75">
      <c r="A667" s="234" t="s">
        <v>191</v>
      </c>
      <c r="B667" s="47"/>
      <c r="C667" s="48" t="s">
        <v>160</v>
      </c>
      <c r="D667" s="48" t="s">
        <v>157</v>
      </c>
      <c r="E667" s="56" t="s">
        <v>299</v>
      </c>
      <c r="F667" s="56" t="s">
        <v>192</v>
      </c>
      <c r="G667" s="70">
        <f>150+110</f>
        <v>260</v>
      </c>
    </row>
    <row r="668" spans="1:7" ht="31.5">
      <c r="A668" s="234" t="s">
        <v>481</v>
      </c>
      <c r="B668" s="47"/>
      <c r="C668" s="48" t="s">
        <v>160</v>
      </c>
      <c r="D668" s="48" t="s">
        <v>157</v>
      </c>
      <c r="E668" s="56" t="s">
        <v>482</v>
      </c>
      <c r="F668" s="99"/>
      <c r="G668" s="62">
        <f>G669</f>
        <v>10066.4</v>
      </c>
    </row>
    <row r="669" spans="1:7" ht="31.5">
      <c r="A669" s="234" t="s">
        <v>190</v>
      </c>
      <c r="B669" s="47"/>
      <c r="C669" s="48" t="s">
        <v>160</v>
      </c>
      <c r="D669" s="48" t="s">
        <v>157</v>
      </c>
      <c r="E669" s="56" t="s">
        <v>482</v>
      </c>
      <c r="F669" s="99" t="s">
        <v>178</v>
      </c>
      <c r="G669" s="62">
        <f>G670</f>
        <v>10066.4</v>
      </c>
    </row>
    <row r="670" spans="1:7" ht="15.75">
      <c r="A670" s="234" t="s">
        <v>191</v>
      </c>
      <c r="B670" s="47"/>
      <c r="C670" s="48" t="s">
        <v>160</v>
      </c>
      <c r="D670" s="48" t="s">
        <v>157</v>
      </c>
      <c r="E670" s="56" t="s">
        <v>482</v>
      </c>
      <c r="F670" s="99" t="s">
        <v>192</v>
      </c>
      <c r="G670" s="62">
        <f>8498.6+2316.2-128.4-620</f>
        <v>10066.4</v>
      </c>
    </row>
    <row r="671" spans="1:7" ht="15.75">
      <c r="A671" s="243" t="s">
        <v>398</v>
      </c>
      <c r="B671" s="47"/>
      <c r="C671" s="48" t="s">
        <v>160</v>
      </c>
      <c r="D671" s="48" t="s">
        <v>157</v>
      </c>
      <c r="E671" s="56" t="s">
        <v>397</v>
      </c>
      <c r="F671" s="91"/>
      <c r="G671" s="62">
        <f>G672</f>
        <v>14872.7</v>
      </c>
    </row>
    <row r="672" spans="1:7" ht="31.5">
      <c r="A672" s="162" t="s">
        <v>190</v>
      </c>
      <c r="B672" s="47"/>
      <c r="C672" s="48" t="s">
        <v>160</v>
      </c>
      <c r="D672" s="48" t="s">
        <v>157</v>
      </c>
      <c r="E672" s="56" t="s">
        <v>397</v>
      </c>
      <c r="F672" s="56" t="s">
        <v>178</v>
      </c>
      <c r="G672" s="62">
        <f>G673</f>
        <v>14872.7</v>
      </c>
    </row>
    <row r="673" spans="1:7" ht="15.75">
      <c r="A673" s="252" t="s">
        <v>191</v>
      </c>
      <c r="B673" s="47"/>
      <c r="C673" s="48" t="s">
        <v>160</v>
      </c>
      <c r="D673" s="48" t="s">
        <v>157</v>
      </c>
      <c r="E673" s="56" t="s">
        <v>397</v>
      </c>
      <c r="F673" s="56" t="s">
        <v>192</v>
      </c>
      <c r="G673" s="62">
        <v>14872.7</v>
      </c>
    </row>
    <row r="674" spans="1:26" s="306" customFormat="1" ht="19.5" customHeight="1">
      <c r="A674" s="243" t="s">
        <v>483</v>
      </c>
      <c r="B674" s="47"/>
      <c r="C674" s="48" t="s">
        <v>160</v>
      </c>
      <c r="D674" s="48" t="s">
        <v>157</v>
      </c>
      <c r="E674" s="56" t="s">
        <v>399</v>
      </c>
      <c r="F674" s="91"/>
      <c r="G674" s="62">
        <f>G675</f>
        <v>192.1</v>
      </c>
      <c r="H674" s="335"/>
      <c r="I674" s="335"/>
      <c r="J674" s="335"/>
      <c r="K674" s="335"/>
      <c r="L674" s="335"/>
      <c r="M674" s="335"/>
      <c r="N674" s="335"/>
      <c r="O674" s="335"/>
      <c r="P674" s="335"/>
      <c r="Q674" s="336"/>
      <c r="R674" s="335"/>
      <c r="S674" s="335"/>
      <c r="T674" s="335"/>
      <c r="U674" s="335"/>
      <c r="V674" s="335"/>
      <c r="W674" s="335"/>
      <c r="X674" s="335"/>
      <c r="Y674" s="335"/>
      <c r="Z674" s="335"/>
    </row>
    <row r="675" spans="1:26" s="306" customFormat="1" ht="16.5" customHeight="1">
      <c r="A675" s="162" t="s">
        <v>190</v>
      </c>
      <c r="B675" s="47"/>
      <c r="C675" s="48" t="s">
        <v>160</v>
      </c>
      <c r="D675" s="48" t="s">
        <v>157</v>
      </c>
      <c r="E675" s="56" t="s">
        <v>399</v>
      </c>
      <c r="F675" s="56" t="s">
        <v>178</v>
      </c>
      <c r="G675" s="62">
        <f>G676</f>
        <v>192.1</v>
      </c>
      <c r="H675" s="335"/>
      <c r="I675" s="335"/>
      <c r="J675" s="335"/>
      <c r="K675" s="335"/>
      <c r="L675" s="335"/>
      <c r="M675" s="335"/>
      <c r="N675" s="335"/>
      <c r="O675" s="335"/>
      <c r="P675" s="335"/>
      <c r="Q675" s="336"/>
      <c r="R675" s="335"/>
      <c r="S675" s="335"/>
      <c r="T675" s="335"/>
      <c r="U675" s="335"/>
      <c r="V675" s="335"/>
      <c r="W675" s="335"/>
      <c r="X675" s="335"/>
      <c r="Y675" s="335"/>
      <c r="Z675" s="335"/>
    </row>
    <row r="676" spans="1:7" ht="20.25" customHeight="1">
      <c r="A676" s="234" t="s">
        <v>191</v>
      </c>
      <c r="B676" s="47"/>
      <c r="C676" s="48" t="s">
        <v>160</v>
      </c>
      <c r="D676" s="48" t="s">
        <v>157</v>
      </c>
      <c r="E676" s="56" t="s">
        <v>399</v>
      </c>
      <c r="F676" s="56" t="s">
        <v>192</v>
      </c>
      <c r="G676" s="62">
        <v>192.1</v>
      </c>
    </row>
    <row r="677" spans="1:7" ht="15.75">
      <c r="A677" s="243" t="s">
        <v>717</v>
      </c>
      <c r="B677" s="47"/>
      <c r="C677" s="48" t="s">
        <v>160</v>
      </c>
      <c r="D677" s="48" t="s">
        <v>157</v>
      </c>
      <c r="E677" s="56" t="s">
        <v>716</v>
      </c>
      <c r="F677" s="91"/>
      <c r="G677" s="62">
        <f>G678</f>
        <v>10000</v>
      </c>
    </row>
    <row r="678" spans="1:26" s="306" customFormat="1" ht="19.5" customHeight="1">
      <c r="A678" s="162" t="s">
        <v>190</v>
      </c>
      <c r="B678" s="47"/>
      <c r="C678" s="48" t="s">
        <v>160</v>
      </c>
      <c r="D678" s="48" t="s">
        <v>157</v>
      </c>
      <c r="E678" s="56" t="s">
        <v>716</v>
      </c>
      <c r="F678" s="56" t="s">
        <v>178</v>
      </c>
      <c r="G678" s="62">
        <f>G679</f>
        <v>10000</v>
      </c>
      <c r="H678" s="335"/>
      <c r="I678" s="335"/>
      <c r="J678" s="335"/>
      <c r="K678" s="335"/>
      <c r="L678" s="335"/>
      <c r="M678" s="335"/>
      <c r="N678" s="335"/>
      <c r="O678" s="335"/>
      <c r="P678" s="335"/>
      <c r="Q678" s="336"/>
      <c r="R678" s="335"/>
      <c r="S678" s="335"/>
      <c r="T678" s="335"/>
      <c r="U678" s="335"/>
      <c r="V678" s="335"/>
      <c r="W678" s="335"/>
      <c r="X678" s="335"/>
      <c r="Y678" s="335"/>
      <c r="Z678" s="335"/>
    </row>
    <row r="679" spans="1:26" s="306" customFormat="1" ht="16.5" customHeight="1">
      <c r="A679" s="234" t="s">
        <v>191</v>
      </c>
      <c r="B679" s="47"/>
      <c r="C679" s="48" t="s">
        <v>160</v>
      </c>
      <c r="D679" s="48" t="s">
        <v>157</v>
      </c>
      <c r="E679" s="56" t="s">
        <v>716</v>
      </c>
      <c r="F679" s="56" t="s">
        <v>192</v>
      </c>
      <c r="G679" s="62">
        <v>10000</v>
      </c>
      <c r="H679" s="335"/>
      <c r="I679" s="335"/>
      <c r="J679" s="335"/>
      <c r="K679" s="335"/>
      <c r="L679" s="335"/>
      <c r="M679" s="335"/>
      <c r="N679" s="335"/>
      <c r="O679" s="335"/>
      <c r="P679" s="335"/>
      <c r="Q679" s="336"/>
      <c r="R679" s="335"/>
      <c r="S679" s="335"/>
      <c r="T679" s="335"/>
      <c r="U679" s="335"/>
      <c r="V679" s="335"/>
      <c r="W679" s="335"/>
      <c r="X679" s="335"/>
      <c r="Y679" s="335"/>
      <c r="Z679" s="335"/>
    </row>
    <row r="680" spans="1:7" ht="20.25" customHeight="1">
      <c r="A680" s="243" t="s">
        <v>485</v>
      </c>
      <c r="B680" s="47"/>
      <c r="C680" s="48" t="s">
        <v>160</v>
      </c>
      <c r="D680" s="48" t="s">
        <v>157</v>
      </c>
      <c r="E680" s="56" t="s">
        <v>484</v>
      </c>
      <c r="F680" s="91"/>
      <c r="G680" s="62">
        <f>G681</f>
        <v>139.5</v>
      </c>
    </row>
    <row r="681" spans="1:7" ht="31.5">
      <c r="A681" s="162" t="s">
        <v>190</v>
      </c>
      <c r="B681" s="47"/>
      <c r="C681" s="48" t="s">
        <v>160</v>
      </c>
      <c r="D681" s="48" t="s">
        <v>157</v>
      </c>
      <c r="E681" s="56" t="s">
        <v>484</v>
      </c>
      <c r="F681" s="56" t="s">
        <v>178</v>
      </c>
      <c r="G681" s="62">
        <f>G682</f>
        <v>139.5</v>
      </c>
    </row>
    <row r="682" spans="1:26" s="306" customFormat="1" ht="15.75">
      <c r="A682" s="234" t="s">
        <v>191</v>
      </c>
      <c r="B682" s="47"/>
      <c r="C682" s="48" t="s">
        <v>160</v>
      </c>
      <c r="D682" s="48" t="s">
        <v>157</v>
      </c>
      <c r="E682" s="56" t="s">
        <v>484</v>
      </c>
      <c r="F682" s="56" t="s">
        <v>192</v>
      </c>
      <c r="G682" s="62">
        <v>139.5</v>
      </c>
      <c r="H682" s="335"/>
      <c r="I682" s="335"/>
      <c r="J682" s="335"/>
      <c r="K682" s="335"/>
      <c r="L682" s="335"/>
      <c r="M682" s="335"/>
      <c r="N682" s="335"/>
      <c r="O682" s="335"/>
      <c r="P682" s="335"/>
      <c r="Q682" s="336"/>
      <c r="R682" s="335"/>
      <c r="S682" s="335"/>
      <c r="T682" s="335"/>
      <c r="U682" s="335"/>
      <c r="V682" s="335"/>
      <c r="W682" s="335"/>
      <c r="X682" s="335"/>
      <c r="Y682" s="335"/>
      <c r="Z682" s="335"/>
    </row>
    <row r="683" spans="1:26" s="306" customFormat="1" ht="15.75">
      <c r="A683" s="243" t="s">
        <v>590</v>
      </c>
      <c r="B683" s="47"/>
      <c r="C683" s="48" t="s">
        <v>160</v>
      </c>
      <c r="D683" s="48" t="s">
        <v>157</v>
      </c>
      <c r="E683" s="56" t="s">
        <v>589</v>
      </c>
      <c r="F683" s="91"/>
      <c r="G683" s="62">
        <f>G684</f>
        <v>61.1</v>
      </c>
      <c r="H683" s="335"/>
      <c r="I683" s="335"/>
      <c r="J683" s="335"/>
      <c r="K683" s="335"/>
      <c r="L683" s="335"/>
      <c r="M683" s="335"/>
      <c r="N683" s="335"/>
      <c r="O683" s="335"/>
      <c r="P683" s="335"/>
      <c r="Q683" s="336"/>
      <c r="R683" s="335"/>
      <c r="S683" s="335"/>
      <c r="T683" s="335"/>
      <c r="U683" s="335"/>
      <c r="V683" s="335"/>
      <c r="W683" s="335"/>
      <c r="X683" s="335"/>
      <c r="Y683" s="335"/>
      <c r="Z683" s="335"/>
    </row>
    <row r="684" spans="1:26" s="306" customFormat="1" ht="31.5">
      <c r="A684" s="162" t="s">
        <v>190</v>
      </c>
      <c r="B684" s="47"/>
      <c r="C684" s="48" t="s">
        <v>160</v>
      </c>
      <c r="D684" s="48" t="s">
        <v>157</v>
      </c>
      <c r="E684" s="56" t="s">
        <v>589</v>
      </c>
      <c r="F684" s="56" t="s">
        <v>178</v>
      </c>
      <c r="G684" s="62">
        <f>G685</f>
        <v>61.1</v>
      </c>
      <c r="H684" s="335"/>
      <c r="I684" s="335"/>
      <c r="J684" s="335"/>
      <c r="K684" s="335"/>
      <c r="L684" s="335"/>
      <c r="M684" s="335"/>
      <c r="N684" s="335"/>
      <c r="O684" s="335"/>
      <c r="P684" s="335"/>
      <c r="Q684" s="336"/>
      <c r="R684" s="335"/>
      <c r="S684" s="335"/>
      <c r="T684" s="335"/>
      <c r="U684" s="335"/>
      <c r="V684" s="335"/>
      <c r="W684" s="335"/>
      <c r="X684" s="335"/>
      <c r="Y684" s="335"/>
      <c r="Z684" s="335"/>
    </row>
    <row r="685" spans="1:26" s="306" customFormat="1" ht="15.75">
      <c r="A685" s="234" t="s">
        <v>191</v>
      </c>
      <c r="B685" s="47"/>
      <c r="C685" s="48" t="s">
        <v>160</v>
      </c>
      <c r="D685" s="48" t="s">
        <v>157</v>
      </c>
      <c r="E685" s="56" t="s">
        <v>589</v>
      </c>
      <c r="F685" s="56" t="s">
        <v>192</v>
      </c>
      <c r="G685" s="62">
        <f>5+55.6+0.5</f>
        <v>61.1</v>
      </c>
      <c r="H685" s="335"/>
      <c r="I685" s="335"/>
      <c r="J685" s="335"/>
      <c r="K685" s="335"/>
      <c r="L685" s="335"/>
      <c r="M685" s="335"/>
      <c r="N685" s="335"/>
      <c r="O685" s="335"/>
      <c r="P685" s="335"/>
      <c r="Q685" s="336"/>
      <c r="R685" s="335"/>
      <c r="S685" s="335"/>
      <c r="T685" s="335"/>
      <c r="U685" s="335"/>
      <c r="V685" s="335"/>
      <c r="W685" s="335"/>
      <c r="X685" s="335"/>
      <c r="Y685" s="335"/>
      <c r="Z685" s="335"/>
    </row>
    <row r="686" spans="1:7" ht="15.75">
      <c r="A686" s="243" t="s">
        <v>587</v>
      </c>
      <c r="B686" s="47"/>
      <c r="C686" s="48" t="s">
        <v>160</v>
      </c>
      <c r="D686" s="48" t="s">
        <v>157</v>
      </c>
      <c r="E686" s="56" t="s">
        <v>588</v>
      </c>
      <c r="F686" s="91"/>
      <c r="G686" s="62">
        <f>G687</f>
        <v>122.1</v>
      </c>
    </row>
    <row r="687" spans="1:7" ht="24.75" customHeight="1">
      <c r="A687" s="162" t="s">
        <v>190</v>
      </c>
      <c r="B687" s="47"/>
      <c r="C687" s="48" t="s">
        <v>160</v>
      </c>
      <c r="D687" s="48" t="s">
        <v>157</v>
      </c>
      <c r="E687" s="56" t="s">
        <v>588</v>
      </c>
      <c r="F687" s="56" t="s">
        <v>178</v>
      </c>
      <c r="G687" s="62">
        <f>G688</f>
        <v>122.1</v>
      </c>
    </row>
    <row r="688" spans="1:26" s="306" customFormat="1" ht="19.5" customHeight="1">
      <c r="A688" s="234" t="s">
        <v>191</v>
      </c>
      <c r="B688" s="47"/>
      <c r="C688" s="48" t="s">
        <v>160</v>
      </c>
      <c r="D688" s="48" t="s">
        <v>157</v>
      </c>
      <c r="E688" s="56" t="s">
        <v>588</v>
      </c>
      <c r="F688" s="56" t="s">
        <v>192</v>
      </c>
      <c r="G688" s="62">
        <f>10+111.1+1</f>
        <v>122.1</v>
      </c>
      <c r="H688" s="335"/>
      <c r="I688" s="335"/>
      <c r="J688" s="335"/>
      <c r="K688" s="335"/>
      <c r="L688" s="335"/>
      <c r="M688" s="335"/>
      <c r="N688" s="335"/>
      <c r="O688" s="335"/>
      <c r="P688" s="335"/>
      <c r="Q688" s="336"/>
      <c r="R688" s="335"/>
      <c r="S688" s="335"/>
      <c r="T688" s="335"/>
      <c r="U688" s="335"/>
      <c r="V688" s="335"/>
      <c r="W688" s="335"/>
      <c r="X688" s="335"/>
      <c r="Y688" s="335"/>
      <c r="Z688" s="335"/>
    </row>
    <row r="689" spans="1:26" s="306" customFormat="1" ht="16.5" customHeight="1">
      <c r="A689" s="275" t="s">
        <v>512</v>
      </c>
      <c r="B689" s="51"/>
      <c r="C689" s="45" t="s">
        <v>160</v>
      </c>
      <c r="D689" s="45" t="s">
        <v>157</v>
      </c>
      <c r="E689" s="52" t="s">
        <v>511</v>
      </c>
      <c r="F689" s="57"/>
      <c r="G689" s="58">
        <f>G690</f>
        <v>130584.62</v>
      </c>
      <c r="H689" s="335"/>
      <c r="I689" s="335"/>
      <c r="J689" s="335"/>
      <c r="K689" s="335"/>
      <c r="L689" s="335"/>
      <c r="M689" s="335"/>
      <c r="N689" s="335"/>
      <c r="O689" s="335"/>
      <c r="P689" s="335"/>
      <c r="Q689" s="336"/>
      <c r="R689" s="335"/>
      <c r="S689" s="335"/>
      <c r="T689" s="335"/>
      <c r="U689" s="335"/>
      <c r="V689" s="335"/>
      <c r="W689" s="335"/>
      <c r="X689" s="335"/>
      <c r="Y689" s="335"/>
      <c r="Z689" s="335"/>
    </row>
    <row r="690" spans="1:7" ht="20.25" customHeight="1">
      <c r="A690" s="251" t="s">
        <v>513</v>
      </c>
      <c r="B690" s="51"/>
      <c r="C690" s="45" t="s">
        <v>160</v>
      </c>
      <c r="D690" s="45" t="s">
        <v>157</v>
      </c>
      <c r="E690" s="52" t="s">
        <v>281</v>
      </c>
      <c r="F690" s="57"/>
      <c r="G690" s="58">
        <f>G693+G696+G699</f>
        <v>130584.62</v>
      </c>
    </row>
    <row r="691" spans="1:7" ht="31.5">
      <c r="A691" s="237" t="s">
        <v>664</v>
      </c>
      <c r="B691" s="47"/>
      <c r="C691" s="48" t="s">
        <v>160</v>
      </c>
      <c r="D691" s="48" t="s">
        <v>157</v>
      </c>
      <c r="E691" s="56" t="s">
        <v>662</v>
      </c>
      <c r="F691" s="56"/>
      <c r="G691" s="62">
        <f>G692</f>
        <v>82146.02</v>
      </c>
    </row>
    <row r="692" spans="1:7" ht="31.5">
      <c r="A692" s="162" t="s">
        <v>190</v>
      </c>
      <c r="B692" s="47"/>
      <c r="C692" s="48" t="s">
        <v>160</v>
      </c>
      <c r="D692" s="48" t="s">
        <v>157</v>
      </c>
      <c r="E692" s="56" t="s">
        <v>662</v>
      </c>
      <c r="F692" s="56" t="s">
        <v>178</v>
      </c>
      <c r="G692" s="62">
        <f>G693</f>
        <v>82146.02</v>
      </c>
    </row>
    <row r="693" spans="1:18" ht="15.75">
      <c r="A693" s="234" t="s">
        <v>191</v>
      </c>
      <c r="B693" s="47"/>
      <c r="C693" s="48" t="s">
        <v>160</v>
      </c>
      <c r="D693" s="48" t="s">
        <v>157</v>
      </c>
      <c r="E693" s="56" t="s">
        <v>662</v>
      </c>
      <c r="F693" s="56" t="s">
        <v>192</v>
      </c>
      <c r="G693" s="62">
        <f>79487.8+1622.22+413+623</f>
        <v>82146.02</v>
      </c>
      <c r="R693" s="332" t="e">
        <f>G693+#REF!</f>
        <v>#REF!</v>
      </c>
    </row>
    <row r="694" spans="1:7" ht="31.5">
      <c r="A694" s="237" t="s">
        <v>665</v>
      </c>
      <c r="B694" s="47"/>
      <c r="C694" s="48" t="s">
        <v>160</v>
      </c>
      <c r="D694" s="48" t="s">
        <v>157</v>
      </c>
      <c r="E694" s="56" t="s">
        <v>663</v>
      </c>
      <c r="F694" s="56"/>
      <c r="G694" s="62">
        <f>G695</f>
        <v>23425.7</v>
      </c>
    </row>
    <row r="695" spans="1:17" ht="31.5">
      <c r="A695" s="162" t="s">
        <v>190</v>
      </c>
      <c r="B695" s="47"/>
      <c r="C695" s="48" t="s">
        <v>160</v>
      </c>
      <c r="D695" s="48" t="s">
        <v>157</v>
      </c>
      <c r="E695" s="56" t="s">
        <v>663</v>
      </c>
      <c r="F695" s="56" t="s">
        <v>178</v>
      </c>
      <c r="G695" s="62">
        <f>G696</f>
        <v>23425.7</v>
      </c>
      <c r="Q695" s="333"/>
    </row>
    <row r="696" spans="1:7" ht="15.75">
      <c r="A696" s="234" t="s">
        <v>191</v>
      </c>
      <c r="B696" s="47"/>
      <c r="C696" s="48" t="s">
        <v>160</v>
      </c>
      <c r="D696" s="48" t="s">
        <v>157</v>
      </c>
      <c r="E696" s="56" t="s">
        <v>663</v>
      </c>
      <c r="F696" s="56" t="s">
        <v>192</v>
      </c>
      <c r="G696" s="62">
        <f>22669+462.7+117+177</f>
        <v>23425.7</v>
      </c>
    </row>
    <row r="697" spans="1:7" ht="31.5">
      <c r="A697" s="237" t="s">
        <v>661</v>
      </c>
      <c r="B697" s="47"/>
      <c r="C697" s="48" t="s">
        <v>160</v>
      </c>
      <c r="D697" s="48" t="s">
        <v>157</v>
      </c>
      <c r="E697" s="56" t="s">
        <v>660</v>
      </c>
      <c r="F697" s="56"/>
      <c r="G697" s="62">
        <f>G698</f>
        <v>25012.9</v>
      </c>
    </row>
    <row r="698" spans="1:7" ht="31.5">
      <c r="A698" s="162" t="s">
        <v>190</v>
      </c>
      <c r="B698" s="47"/>
      <c r="C698" s="48" t="s">
        <v>160</v>
      </c>
      <c r="D698" s="48" t="s">
        <v>157</v>
      </c>
      <c r="E698" s="56" t="s">
        <v>660</v>
      </c>
      <c r="F698" s="56" t="s">
        <v>178</v>
      </c>
      <c r="G698" s="62">
        <f>G699</f>
        <v>25012.9</v>
      </c>
    </row>
    <row r="699" spans="1:7" ht="15.75">
      <c r="A699" s="234" t="s">
        <v>191</v>
      </c>
      <c r="B699" s="47"/>
      <c r="C699" s="48" t="s">
        <v>160</v>
      </c>
      <c r="D699" s="48" t="s">
        <v>157</v>
      </c>
      <c r="E699" s="56" t="s">
        <v>660</v>
      </c>
      <c r="F699" s="56" t="s">
        <v>192</v>
      </c>
      <c r="G699" s="62">
        <v>25012.9</v>
      </c>
    </row>
    <row r="700" spans="1:7" ht="18" customHeight="1">
      <c r="A700" s="251" t="s">
        <v>713</v>
      </c>
      <c r="B700" s="51"/>
      <c r="C700" s="45" t="s">
        <v>160</v>
      </c>
      <c r="D700" s="45" t="s">
        <v>157</v>
      </c>
      <c r="E700" s="52" t="s">
        <v>711</v>
      </c>
      <c r="F700" s="57"/>
      <c r="G700" s="58">
        <f>G703+G706</f>
        <v>4000</v>
      </c>
    </row>
    <row r="701" spans="1:7" ht="15" customHeight="1">
      <c r="A701" s="237" t="s">
        <v>718</v>
      </c>
      <c r="B701" s="47"/>
      <c r="C701" s="48" t="s">
        <v>160</v>
      </c>
      <c r="D701" s="48" t="s">
        <v>157</v>
      </c>
      <c r="E701" s="56" t="s">
        <v>712</v>
      </c>
      <c r="F701" s="56"/>
      <c r="G701" s="62">
        <f>G702</f>
        <v>2000</v>
      </c>
    </row>
    <row r="702" spans="1:7" ht="15" customHeight="1">
      <c r="A702" s="162" t="s">
        <v>190</v>
      </c>
      <c r="B702" s="47"/>
      <c r="C702" s="48" t="s">
        <v>160</v>
      </c>
      <c r="D702" s="48" t="s">
        <v>157</v>
      </c>
      <c r="E702" s="56" t="s">
        <v>712</v>
      </c>
      <c r="F702" s="56" t="s">
        <v>178</v>
      </c>
      <c r="G702" s="62">
        <f>G703</f>
        <v>2000</v>
      </c>
    </row>
    <row r="703" spans="1:7" ht="15" customHeight="1">
      <c r="A703" s="234" t="s">
        <v>191</v>
      </c>
      <c r="B703" s="47"/>
      <c r="C703" s="48" t="s">
        <v>160</v>
      </c>
      <c r="D703" s="48" t="s">
        <v>157</v>
      </c>
      <c r="E703" s="56" t="s">
        <v>712</v>
      </c>
      <c r="F703" s="56" t="s">
        <v>192</v>
      </c>
      <c r="G703" s="62">
        <v>2000</v>
      </c>
    </row>
    <row r="704" spans="1:7" ht="15" customHeight="1">
      <c r="A704" s="237" t="s">
        <v>719</v>
      </c>
      <c r="B704" s="47"/>
      <c r="C704" s="48" t="s">
        <v>160</v>
      </c>
      <c r="D704" s="48" t="s">
        <v>157</v>
      </c>
      <c r="E704" s="56" t="s">
        <v>712</v>
      </c>
      <c r="F704" s="56"/>
      <c r="G704" s="62">
        <f>G705</f>
        <v>2000</v>
      </c>
    </row>
    <row r="705" spans="1:7" ht="29.25" customHeight="1">
      <c r="A705" s="162" t="s">
        <v>190</v>
      </c>
      <c r="B705" s="47"/>
      <c r="C705" s="48" t="s">
        <v>160</v>
      </c>
      <c r="D705" s="48" t="s">
        <v>157</v>
      </c>
      <c r="E705" s="56" t="s">
        <v>712</v>
      </c>
      <c r="F705" s="56" t="s">
        <v>178</v>
      </c>
      <c r="G705" s="62">
        <f>G706</f>
        <v>2000</v>
      </c>
    </row>
    <row r="706" spans="1:8" ht="15.75">
      <c r="A706" s="234" t="s">
        <v>191</v>
      </c>
      <c r="B706" s="47"/>
      <c r="C706" s="48" t="s">
        <v>160</v>
      </c>
      <c r="D706" s="48" t="s">
        <v>157</v>
      </c>
      <c r="E706" s="56" t="s">
        <v>712</v>
      </c>
      <c r="F706" s="56" t="s">
        <v>192</v>
      </c>
      <c r="G706" s="62">
        <v>2000</v>
      </c>
      <c r="H706" s="337"/>
    </row>
    <row r="707" spans="1:7" ht="15.75">
      <c r="A707" s="233" t="s">
        <v>155</v>
      </c>
      <c r="B707" s="54"/>
      <c r="C707" s="45" t="s">
        <v>127</v>
      </c>
      <c r="D707" s="45"/>
      <c r="E707" s="52"/>
      <c r="F707" s="56"/>
      <c r="G707" s="58">
        <f>G708+G722</f>
        <v>3981.5</v>
      </c>
    </row>
    <row r="708" spans="1:7" ht="15" customHeight="1">
      <c r="A708" s="244" t="s">
        <v>124</v>
      </c>
      <c r="B708" s="54"/>
      <c r="C708" s="45" t="s">
        <v>127</v>
      </c>
      <c r="D708" s="45" t="s">
        <v>158</v>
      </c>
      <c r="E708" s="52"/>
      <c r="F708" s="56"/>
      <c r="G708" s="58">
        <f>G718+G709</f>
        <v>442</v>
      </c>
    </row>
    <row r="709" spans="1:8" ht="17.25" customHeight="1">
      <c r="A709" s="238" t="s">
        <v>447</v>
      </c>
      <c r="B709" s="54"/>
      <c r="C709" s="45" t="s">
        <v>127</v>
      </c>
      <c r="D709" s="45" t="s">
        <v>158</v>
      </c>
      <c r="E709" s="52" t="s">
        <v>82</v>
      </c>
      <c r="F709" s="56"/>
      <c r="G709" s="58">
        <f>G710+G714</f>
        <v>242</v>
      </c>
      <c r="H709" s="337"/>
    </row>
    <row r="710" spans="1:8" ht="30.75" customHeight="1">
      <c r="A710" s="238" t="s">
        <v>341</v>
      </c>
      <c r="B710" s="54"/>
      <c r="C710" s="45" t="s">
        <v>127</v>
      </c>
      <c r="D710" s="45" t="s">
        <v>158</v>
      </c>
      <c r="E710" s="52" t="s">
        <v>48</v>
      </c>
      <c r="F710" s="56"/>
      <c r="G710" s="58">
        <f>G711</f>
        <v>200</v>
      </c>
      <c r="H710" s="337"/>
    </row>
    <row r="711" spans="1:8" ht="17.25" customHeight="1">
      <c r="A711" s="237" t="s">
        <v>94</v>
      </c>
      <c r="B711" s="66"/>
      <c r="C711" s="48" t="s">
        <v>127</v>
      </c>
      <c r="D711" s="48" t="s">
        <v>158</v>
      </c>
      <c r="E711" s="49" t="s">
        <v>49</v>
      </c>
      <c r="F711" s="56"/>
      <c r="G711" s="62">
        <f>SUM(G712)</f>
        <v>200</v>
      </c>
      <c r="H711" s="337"/>
    </row>
    <row r="712" spans="1:8" ht="17.25" customHeight="1">
      <c r="A712" s="236" t="s">
        <v>226</v>
      </c>
      <c r="B712" s="66"/>
      <c r="C712" s="48" t="s">
        <v>127</v>
      </c>
      <c r="D712" s="48" t="s">
        <v>158</v>
      </c>
      <c r="E712" s="49" t="s">
        <v>49</v>
      </c>
      <c r="F712" s="56" t="s">
        <v>188</v>
      </c>
      <c r="G712" s="62">
        <f>G713</f>
        <v>200</v>
      </c>
      <c r="H712" s="337"/>
    </row>
    <row r="713" spans="1:7" ht="15.75">
      <c r="A713" s="256" t="s">
        <v>189</v>
      </c>
      <c r="B713" s="66"/>
      <c r="C713" s="48" t="s">
        <v>127</v>
      </c>
      <c r="D713" s="48" t="s">
        <v>158</v>
      </c>
      <c r="E713" s="49" t="s">
        <v>49</v>
      </c>
      <c r="F713" s="56" t="s">
        <v>187</v>
      </c>
      <c r="G713" s="62">
        <v>200</v>
      </c>
    </row>
    <row r="714" spans="1:7" ht="15" customHeight="1">
      <c r="A714" s="238" t="s">
        <v>533</v>
      </c>
      <c r="B714" s="54"/>
      <c r="C714" s="45" t="s">
        <v>127</v>
      </c>
      <c r="D714" s="45" t="s">
        <v>158</v>
      </c>
      <c r="E714" s="52" t="s">
        <v>50</v>
      </c>
      <c r="F714" s="56"/>
      <c r="G714" s="58">
        <f>G715</f>
        <v>42</v>
      </c>
    </row>
    <row r="715" spans="1:8" ht="17.25" customHeight="1">
      <c r="A715" s="237" t="s">
        <v>463</v>
      </c>
      <c r="B715" s="66"/>
      <c r="C715" s="48" t="s">
        <v>127</v>
      </c>
      <c r="D715" s="48" t="s">
        <v>158</v>
      </c>
      <c r="E715" s="49" t="s">
        <v>534</v>
      </c>
      <c r="F715" s="56"/>
      <c r="G715" s="62">
        <f>SUM(G716)</f>
        <v>42</v>
      </c>
      <c r="H715" s="337"/>
    </row>
    <row r="716" spans="1:8" ht="17.25" customHeight="1">
      <c r="A716" s="237" t="s">
        <v>89</v>
      </c>
      <c r="B716" s="66"/>
      <c r="C716" s="48" t="s">
        <v>127</v>
      </c>
      <c r="D716" s="48" t="s">
        <v>158</v>
      </c>
      <c r="E716" s="49" t="s">
        <v>534</v>
      </c>
      <c r="F716" s="56" t="s">
        <v>85</v>
      </c>
      <c r="G716" s="62">
        <f>G717</f>
        <v>42</v>
      </c>
      <c r="H716" s="337"/>
    </row>
    <row r="717" spans="1:8" ht="17.25" customHeight="1">
      <c r="A717" s="237" t="s">
        <v>84</v>
      </c>
      <c r="B717" s="66"/>
      <c r="C717" s="48" t="s">
        <v>127</v>
      </c>
      <c r="D717" s="48" t="s">
        <v>158</v>
      </c>
      <c r="E717" s="49" t="s">
        <v>534</v>
      </c>
      <c r="F717" s="56" t="s">
        <v>86</v>
      </c>
      <c r="G717" s="62">
        <v>42</v>
      </c>
      <c r="H717" s="337"/>
    </row>
    <row r="718" spans="1:8" ht="17.25" customHeight="1">
      <c r="A718" s="241" t="s">
        <v>343</v>
      </c>
      <c r="B718" s="97"/>
      <c r="C718" s="93" t="s">
        <v>127</v>
      </c>
      <c r="D718" s="93" t="s">
        <v>158</v>
      </c>
      <c r="E718" s="98" t="s">
        <v>342</v>
      </c>
      <c r="F718" s="76"/>
      <c r="G718" s="58">
        <f>G719</f>
        <v>200</v>
      </c>
      <c r="H718" s="337"/>
    </row>
    <row r="719" spans="1:7" ht="31.5">
      <c r="A719" s="237" t="s">
        <v>629</v>
      </c>
      <c r="B719" s="97"/>
      <c r="C719" s="80" t="s">
        <v>127</v>
      </c>
      <c r="D719" s="80" t="s">
        <v>158</v>
      </c>
      <c r="E719" s="81" t="s">
        <v>628</v>
      </c>
      <c r="F719" s="76"/>
      <c r="G719" s="62">
        <f>G720</f>
        <v>200</v>
      </c>
    </row>
    <row r="720" spans="1:7" ht="15.75">
      <c r="A720" s="162" t="s">
        <v>89</v>
      </c>
      <c r="B720" s="97"/>
      <c r="C720" s="80" t="s">
        <v>127</v>
      </c>
      <c r="D720" s="80" t="s">
        <v>158</v>
      </c>
      <c r="E720" s="81" t="s">
        <v>628</v>
      </c>
      <c r="F720" s="76" t="s">
        <v>85</v>
      </c>
      <c r="G720" s="62">
        <f>G721</f>
        <v>200</v>
      </c>
    </row>
    <row r="721" spans="1:7" ht="15.75">
      <c r="A721" s="237" t="s">
        <v>424</v>
      </c>
      <c r="B721" s="97"/>
      <c r="C721" s="80" t="s">
        <v>127</v>
      </c>
      <c r="D721" s="80" t="s">
        <v>158</v>
      </c>
      <c r="E721" s="81" t="s">
        <v>628</v>
      </c>
      <c r="F721" s="76" t="s">
        <v>423</v>
      </c>
      <c r="G721" s="62">
        <v>200</v>
      </c>
    </row>
    <row r="722" spans="1:7" ht="16.5" customHeight="1">
      <c r="A722" s="244" t="s">
        <v>159</v>
      </c>
      <c r="B722" s="54"/>
      <c r="C722" s="45" t="s">
        <v>127</v>
      </c>
      <c r="D722" s="45" t="s">
        <v>170</v>
      </c>
      <c r="E722" s="52"/>
      <c r="F722" s="56"/>
      <c r="G722" s="58">
        <f>G723</f>
        <v>3539.5</v>
      </c>
    </row>
    <row r="723" spans="1:7" ht="31.5">
      <c r="A723" s="238" t="s">
        <v>447</v>
      </c>
      <c r="B723" s="54"/>
      <c r="C723" s="45" t="s">
        <v>127</v>
      </c>
      <c r="D723" s="45" t="s">
        <v>170</v>
      </c>
      <c r="E723" s="52" t="s">
        <v>82</v>
      </c>
      <c r="F723" s="56"/>
      <c r="G723" s="58">
        <f>G724</f>
        <v>3539.5</v>
      </c>
    </row>
    <row r="724" spans="1:7" ht="15.75">
      <c r="A724" s="238" t="s">
        <v>448</v>
      </c>
      <c r="B724" s="54"/>
      <c r="C724" s="45" t="s">
        <v>127</v>
      </c>
      <c r="D724" s="45" t="s">
        <v>170</v>
      </c>
      <c r="E724" s="52" t="s">
        <v>449</v>
      </c>
      <c r="F724" s="56"/>
      <c r="G724" s="58">
        <f>G725+G728</f>
        <v>3539.5</v>
      </c>
    </row>
    <row r="725" spans="1:7" ht="15.75">
      <c r="A725" s="237" t="s">
        <v>451</v>
      </c>
      <c r="B725" s="66"/>
      <c r="C725" s="48" t="s">
        <v>127</v>
      </c>
      <c r="D725" s="48" t="s">
        <v>170</v>
      </c>
      <c r="E725" s="49" t="s">
        <v>450</v>
      </c>
      <c r="F725" s="56"/>
      <c r="G725" s="62">
        <f>SUM(G726)</f>
        <v>3360.4</v>
      </c>
    </row>
    <row r="726" spans="1:7" ht="15.75">
      <c r="A726" s="280" t="s">
        <v>89</v>
      </c>
      <c r="B726" s="66"/>
      <c r="C726" s="48" t="s">
        <v>127</v>
      </c>
      <c r="D726" s="48" t="s">
        <v>170</v>
      </c>
      <c r="E726" s="49" t="s">
        <v>450</v>
      </c>
      <c r="F726" s="56" t="s">
        <v>85</v>
      </c>
      <c r="G726" s="62">
        <f>G727</f>
        <v>3360.4</v>
      </c>
    </row>
    <row r="727" spans="1:7" ht="15.75">
      <c r="A727" s="281" t="s">
        <v>84</v>
      </c>
      <c r="B727" s="66"/>
      <c r="C727" s="48" t="s">
        <v>127</v>
      </c>
      <c r="D727" s="48" t="s">
        <v>170</v>
      </c>
      <c r="E727" s="49" t="s">
        <v>450</v>
      </c>
      <c r="F727" s="56" t="s">
        <v>86</v>
      </c>
      <c r="G727" s="62">
        <v>3360.4</v>
      </c>
    </row>
    <row r="728" spans="1:7" ht="20.25" customHeight="1">
      <c r="A728" s="237" t="s">
        <v>451</v>
      </c>
      <c r="B728" s="66"/>
      <c r="C728" s="48" t="s">
        <v>127</v>
      </c>
      <c r="D728" s="48" t="s">
        <v>170</v>
      </c>
      <c r="E728" s="49" t="s">
        <v>720</v>
      </c>
      <c r="F728" s="56"/>
      <c r="G728" s="62">
        <f>SUM(G729)</f>
        <v>179.1</v>
      </c>
    </row>
    <row r="729" spans="1:7" ht="15.75">
      <c r="A729" s="280" t="s">
        <v>89</v>
      </c>
      <c r="B729" s="66"/>
      <c r="C729" s="48" t="s">
        <v>127</v>
      </c>
      <c r="D729" s="48" t="s">
        <v>170</v>
      </c>
      <c r="E729" s="49" t="s">
        <v>720</v>
      </c>
      <c r="F729" s="56" t="s">
        <v>85</v>
      </c>
      <c r="G729" s="62">
        <f>G730</f>
        <v>179.1</v>
      </c>
    </row>
    <row r="730" spans="1:7" ht="18" customHeight="1">
      <c r="A730" s="281" t="s">
        <v>84</v>
      </c>
      <c r="B730" s="66"/>
      <c r="C730" s="48" t="s">
        <v>127</v>
      </c>
      <c r="D730" s="48" t="s">
        <v>170</v>
      </c>
      <c r="E730" s="49" t="s">
        <v>720</v>
      </c>
      <c r="F730" s="56" t="s">
        <v>86</v>
      </c>
      <c r="G730" s="62">
        <v>179.1</v>
      </c>
    </row>
    <row r="731" spans="1:7" ht="18.75" customHeight="1">
      <c r="A731" s="233" t="s">
        <v>162</v>
      </c>
      <c r="B731" s="51"/>
      <c r="C731" s="45" t="s">
        <v>156</v>
      </c>
      <c r="D731" s="45"/>
      <c r="E731" s="52"/>
      <c r="F731" s="57"/>
      <c r="G731" s="58">
        <f>G732+G743</f>
        <v>27199.1</v>
      </c>
    </row>
    <row r="732" spans="1:7" ht="15.75">
      <c r="A732" s="233" t="s">
        <v>185</v>
      </c>
      <c r="B732" s="51"/>
      <c r="C732" s="45" t="s">
        <v>156</v>
      </c>
      <c r="D732" s="45" t="s">
        <v>171</v>
      </c>
      <c r="E732" s="52"/>
      <c r="F732" s="57"/>
      <c r="G732" s="58">
        <f>G733</f>
        <v>1334.8</v>
      </c>
    </row>
    <row r="733" spans="1:7" ht="31.5">
      <c r="A733" s="257" t="s">
        <v>601</v>
      </c>
      <c r="B733" s="51"/>
      <c r="C733" s="45" t="s">
        <v>156</v>
      </c>
      <c r="D733" s="45" t="s">
        <v>171</v>
      </c>
      <c r="E733" s="52" t="s">
        <v>38</v>
      </c>
      <c r="F733" s="57"/>
      <c r="G733" s="58">
        <f>G734</f>
        <v>1334.8</v>
      </c>
    </row>
    <row r="734" spans="1:7" ht="15.75">
      <c r="A734" s="282" t="s">
        <v>549</v>
      </c>
      <c r="B734" s="51"/>
      <c r="C734" s="45" t="s">
        <v>156</v>
      </c>
      <c r="D734" s="45" t="s">
        <v>171</v>
      </c>
      <c r="E734" s="52" t="s">
        <v>225</v>
      </c>
      <c r="F734" s="57"/>
      <c r="G734" s="58">
        <f>G735+G740</f>
        <v>1334.8</v>
      </c>
    </row>
    <row r="735" spans="1:7" ht="15.75">
      <c r="A735" s="234" t="s">
        <v>318</v>
      </c>
      <c r="B735" s="47"/>
      <c r="C735" s="48" t="s">
        <v>156</v>
      </c>
      <c r="D735" s="48" t="s">
        <v>171</v>
      </c>
      <c r="E735" s="49" t="s">
        <v>39</v>
      </c>
      <c r="F735" s="56"/>
      <c r="G735" s="62">
        <f>G737+G739</f>
        <v>1334.8</v>
      </c>
    </row>
    <row r="736" spans="1:7" ht="15.75">
      <c r="A736" s="236" t="s">
        <v>226</v>
      </c>
      <c r="B736" s="47"/>
      <c r="C736" s="48" t="s">
        <v>156</v>
      </c>
      <c r="D736" s="48" t="s">
        <v>171</v>
      </c>
      <c r="E736" s="49" t="s">
        <v>39</v>
      </c>
      <c r="F736" s="56" t="s">
        <v>188</v>
      </c>
      <c r="G736" s="62">
        <f>G737</f>
        <v>1274.8</v>
      </c>
    </row>
    <row r="737" spans="1:7" ht="15.75">
      <c r="A737" s="256" t="s">
        <v>189</v>
      </c>
      <c r="B737" s="47"/>
      <c r="C737" s="48" t="s">
        <v>156</v>
      </c>
      <c r="D737" s="48" t="s">
        <v>171</v>
      </c>
      <c r="E737" s="49" t="s">
        <v>39</v>
      </c>
      <c r="F737" s="56" t="s">
        <v>187</v>
      </c>
      <c r="G737" s="62">
        <v>1274.8</v>
      </c>
    </row>
    <row r="738" spans="1:7" ht="31.5">
      <c r="A738" s="162" t="s">
        <v>190</v>
      </c>
      <c r="B738" s="47"/>
      <c r="C738" s="48" t="s">
        <v>156</v>
      </c>
      <c r="D738" s="48" t="s">
        <v>171</v>
      </c>
      <c r="E738" s="49" t="s">
        <v>39</v>
      </c>
      <c r="F738" s="56" t="s">
        <v>178</v>
      </c>
      <c r="G738" s="62">
        <f>G739</f>
        <v>60</v>
      </c>
    </row>
    <row r="739" spans="1:7" ht="15.75">
      <c r="A739" s="252" t="s">
        <v>191</v>
      </c>
      <c r="B739" s="47"/>
      <c r="C739" s="48" t="s">
        <v>156</v>
      </c>
      <c r="D739" s="48" t="s">
        <v>171</v>
      </c>
      <c r="E739" s="49" t="s">
        <v>39</v>
      </c>
      <c r="F739" s="56" t="s">
        <v>192</v>
      </c>
      <c r="G739" s="62">
        <v>60</v>
      </c>
    </row>
    <row r="740" spans="1:18" ht="15.75">
      <c r="A740" s="270" t="s">
        <v>308</v>
      </c>
      <c r="B740" s="47"/>
      <c r="C740" s="48" t="s">
        <v>156</v>
      </c>
      <c r="D740" s="48" t="s">
        <v>171</v>
      </c>
      <c r="E740" s="56" t="s">
        <v>265</v>
      </c>
      <c r="F740" s="56"/>
      <c r="G740" s="62">
        <f>G741</f>
        <v>0</v>
      </c>
      <c r="R740" s="332">
        <f>G744+G751+G757</f>
        <v>27389.3</v>
      </c>
    </row>
    <row r="741" spans="1:7" ht="31.5">
      <c r="A741" s="270" t="s">
        <v>190</v>
      </c>
      <c r="B741" s="47"/>
      <c r="C741" s="48" t="s">
        <v>156</v>
      </c>
      <c r="D741" s="48" t="s">
        <v>171</v>
      </c>
      <c r="E741" s="56" t="s">
        <v>265</v>
      </c>
      <c r="F741" s="56" t="s">
        <v>178</v>
      </c>
      <c r="G741" s="62">
        <f>G742</f>
        <v>0</v>
      </c>
    </row>
    <row r="742" spans="1:7" ht="15.75" customHeight="1">
      <c r="A742" s="270" t="s">
        <v>191</v>
      </c>
      <c r="B742" s="47"/>
      <c r="C742" s="48" t="s">
        <v>156</v>
      </c>
      <c r="D742" s="48" t="s">
        <v>171</v>
      </c>
      <c r="E742" s="56" t="s">
        <v>265</v>
      </c>
      <c r="F742" s="56" t="s">
        <v>192</v>
      </c>
      <c r="G742" s="62">
        <v>0</v>
      </c>
    </row>
    <row r="743" spans="1:7" ht="30.75" customHeight="1">
      <c r="A743" s="255" t="s">
        <v>620</v>
      </c>
      <c r="B743" s="51"/>
      <c r="C743" s="45" t="s">
        <v>156</v>
      </c>
      <c r="D743" s="45" t="s">
        <v>158</v>
      </c>
      <c r="E743" s="57"/>
      <c r="F743" s="57"/>
      <c r="G743" s="58">
        <f>G744</f>
        <v>25864.3</v>
      </c>
    </row>
    <row r="744" spans="1:7" ht="31.5">
      <c r="A744" s="257" t="s">
        <v>601</v>
      </c>
      <c r="B744" s="51"/>
      <c r="C744" s="45" t="s">
        <v>156</v>
      </c>
      <c r="D744" s="45" t="s">
        <v>158</v>
      </c>
      <c r="E744" s="52" t="s">
        <v>38</v>
      </c>
      <c r="F744" s="57"/>
      <c r="G744" s="58">
        <f>G745</f>
        <v>25864.3</v>
      </c>
    </row>
    <row r="745" spans="1:7" ht="31.5">
      <c r="A745" s="314" t="s">
        <v>353</v>
      </c>
      <c r="B745" s="47"/>
      <c r="C745" s="45" t="s">
        <v>156</v>
      </c>
      <c r="D745" s="45" t="s">
        <v>158</v>
      </c>
      <c r="E745" s="52" t="s">
        <v>40</v>
      </c>
      <c r="F745" s="57"/>
      <c r="G745" s="58">
        <f>G746+G749+G752+G755+G758+G761+G764+G767+G770+G773+G776</f>
        <v>25864.3</v>
      </c>
    </row>
    <row r="746" spans="1:7" ht="15.75">
      <c r="A746" s="267" t="s">
        <v>104</v>
      </c>
      <c r="B746" s="47"/>
      <c r="C746" s="48" t="s">
        <v>156</v>
      </c>
      <c r="D746" s="48" t="s">
        <v>158</v>
      </c>
      <c r="E746" s="49" t="s">
        <v>366</v>
      </c>
      <c r="F746" s="56"/>
      <c r="G746" s="62">
        <f>G747</f>
        <v>15524.5</v>
      </c>
    </row>
    <row r="747" spans="1:7" ht="31.5">
      <c r="A747" s="162" t="s">
        <v>190</v>
      </c>
      <c r="B747" s="47"/>
      <c r="C747" s="48" t="s">
        <v>156</v>
      </c>
      <c r="D747" s="48" t="s">
        <v>158</v>
      </c>
      <c r="E747" s="49" t="s">
        <v>366</v>
      </c>
      <c r="F747" s="56" t="s">
        <v>178</v>
      </c>
      <c r="G747" s="62">
        <f>G748</f>
        <v>15524.5</v>
      </c>
    </row>
    <row r="748" spans="1:7" ht="15.75">
      <c r="A748" s="252" t="s">
        <v>191</v>
      </c>
      <c r="B748" s="47"/>
      <c r="C748" s="48" t="s">
        <v>156</v>
      </c>
      <c r="D748" s="48" t="s">
        <v>158</v>
      </c>
      <c r="E748" s="49" t="s">
        <v>366</v>
      </c>
      <c r="F748" s="56" t="s">
        <v>192</v>
      </c>
      <c r="G748" s="62">
        <v>15524.5</v>
      </c>
    </row>
    <row r="749" spans="1:7" ht="31.5">
      <c r="A749" s="270" t="s">
        <v>626</v>
      </c>
      <c r="B749" s="47"/>
      <c r="C749" s="48" t="s">
        <v>156</v>
      </c>
      <c r="D749" s="48" t="s">
        <v>158</v>
      </c>
      <c r="E749" s="56" t="s">
        <v>599</v>
      </c>
      <c r="F749" s="56"/>
      <c r="G749" s="62">
        <f>G750</f>
        <v>25</v>
      </c>
    </row>
    <row r="750" spans="1:7" ht="30.75" customHeight="1">
      <c r="A750" s="270" t="s">
        <v>190</v>
      </c>
      <c r="B750" s="47"/>
      <c r="C750" s="48" t="s">
        <v>156</v>
      </c>
      <c r="D750" s="48" t="s">
        <v>158</v>
      </c>
      <c r="E750" s="56" t="s">
        <v>599</v>
      </c>
      <c r="F750" s="56" t="s">
        <v>178</v>
      </c>
      <c r="G750" s="62">
        <f>G751</f>
        <v>25</v>
      </c>
    </row>
    <row r="751" spans="1:7" ht="15.75">
      <c r="A751" s="270" t="s">
        <v>191</v>
      </c>
      <c r="B751" s="47"/>
      <c r="C751" s="48" t="s">
        <v>156</v>
      </c>
      <c r="D751" s="48" t="s">
        <v>158</v>
      </c>
      <c r="E751" s="56" t="s">
        <v>599</v>
      </c>
      <c r="F751" s="56" t="s">
        <v>192</v>
      </c>
      <c r="G751" s="62">
        <v>25</v>
      </c>
    </row>
    <row r="752" spans="1:26" s="16" customFormat="1" ht="15.75" hidden="1">
      <c r="A752" s="256" t="s">
        <v>216</v>
      </c>
      <c r="B752" s="47"/>
      <c r="C752" s="48" t="s">
        <v>156</v>
      </c>
      <c r="D752" s="48" t="s">
        <v>158</v>
      </c>
      <c r="E752" s="49" t="s">
        <v>367</v>
      </c>
      <c r="F752" s="56"/>
      <c r="G752" s="62">
        <f>G753</f>
        <v>100</v>
      </c>
      <c r="H752" s="292"/>
      <c r="I752" s="292"/>
      <c r="J752" s="292"/>
      <c r="K752" s="292"/>
      <c r="L752" s="292"/>
      <c r="M752" s="292"/>
      <c r="N752" s="292"/>
      <c r="O752" s="292"/>
      <c r="P752" s="292"/>
      <c r="Q752" s="221"/>
      <c r="R752" s="292"/>
      <c r="S752" s="292"/>
      <c r="T752" s="292"/>
      <c r="U752" s="292"/>
      <c r="V752" s="292"/>
      <c r="W752" s="292"/>
      <c r="X752" s="292"/>
      <c r="Y752" s="292"/>
      <c r="Z752" s="292"/>
    </row>
    <row r="753" spans="1:7" ht="31.5" hidden="1">
      <c r="A753" s="162" t="s">
        <v>190</v>
      </c>
      <c r="B753" s="47"/>
      <c r="C753" s="48" t="s">
        <v>156</v>
      </c>
      <c r="D753" s="48" t="s">
        <v>158</v>
      </c>
      <c r="E753" s="49" t="s">
        <v>367</v>
      </c>
      <c r="F753" s="56" t="s">
        <v>178</v>
      </c>
      <c r="G753" s="62">
        <f>G754</f>
        <v>100</v>
      </c>
    </row>
    <row r="754" spans="1:7" ht="15.75" hidden="1">
      <c r="A754" s="252" t="s">
        <v>191</v>
      </c>
      <c r="B754" s="47"/>
      <c r="C754" s="48" t="s">
        <v>156</v>
      </c>
      <c r="D754" s="48" t="s">
        <v>158</v>
      </c>
      <c r="E754" s="49" t="s">
        <v>367</v>
      </c>
      <c r="F754" s="56" t="s">
        <v>192</v>
      </c>
      <c r="G754" s="62">
        <v>100</v>
      </c>
    </row>
    <row r="755" spans="1:7" ht="15.75" customHeight="1">
      <c r="A755" s="270" t="s">
        <v>7</v>
      </c>
      <c r="B755" s="47"/>
      <c r="C755" s="48" t="s">
        <v>156</v>
      </c>
      <c r="D755" s="48" t="s">
        <v>158</v>
      </c>
      <c r="E755" s="56" t="s">
        <v>600</v>
      </c>
      <c r="F755" s="56"/>
      <c r="G755" s="62">
        <f>G756</f>
        <v>1500</v>
      </c>
    </row>
    <row r="756" spans="1:7" ht="30" customHeight="1">
      <c r="A756" s="270" t="s">
        <v>190</v>
      </c>
      <c r="B756" s="47"/>
      <c r="C756" s="48" t="s">
        <v>156</v>
      </c>
      <c r="D756" s="48" t="s">
        <v>158</v>
      </c>
      <c r="E756" s="56" t="s">
        <v>600</v>
      </c>
      <c r="F756" s="56" t="s">
        <v>178</v>
      </c>
      <c r="G756" s="62">
        <f>G757</f>
        <v>1500</v>
      </c>
    </row>
    <row r="757" spans="1:7" ht="18.75" customHeight="1">
      <c r="A757" s="270" t="s">
        <v>191</v>
      </c>
      <c r="B757" s="47"/>
      <c r="C757" s="48" t="s">
        <v>156</v>
      </c>
      <c r="D757" s="48" t="s">
        <v>158</v>
      </c>
      <c r="E757" s="56" t="s">
        <v>600</v>
      </c>
      <c r="F757" s="56" t="s">
        <v>192</v>
      </c>
      <c r="G757" s="62">
        <f>100+1400</f>
        <v>1500</v>
      </c>
    </row>
    <row r="758" spans="1:7" ht="31.5">
      <c r="A758" s="243" t="s">
        <v>267</v>
      </c>
      <c r="B758" s="47"/>
      <c r="C758" s="48" t="s">
        <v>156</v>
      </c>
      <c r="D758" s="48" t="s">
        <v>158</v>
      </c>
      <c r="E758" s="49" t="s">
        <v>368</v>
      </c>
      <c r="F758" s="56"/>
      <c r="G758" s="62">
        <f>G759</f>
        <v>3.5</v>
      </c>
    </row>
    <row r="759" spans="1:7" ht="31.5">
      <c r="A759" s="162" t="s">
        <v>190</v>
      </c>
      <c r="B759" s="47"/>
      <c r="C759" s="48" t="s">
        <v>156</v>
      </c>
      <c r="D759" s="48" t="s">
        <v>158</v>
      </c>
      <c r="E759" s="49" t="s">
        <v>368</v>
      </c>
      <c r="F759" s="56" t="s">
        <v>290</v>
      </c>
      <c r="G759" s="62">
        <f>G760</f>
        <v>3.5</v>
      </c>
    </row>
    <row r="760" spans="1:19" ht="15.75">
      <c r="A760" s="252" t="s">
        <v>191</v>
      </c>
      <c r="B760" s="47"/>
      <c r="C760" s="48" t="s">
        <v>156</v>
      </c>
      <c r="D760" s="48" t="s">
        <v>158</v>
      </c>
      <c r="E760" s="49" t="s">
        <v>368</v>
      </c>
      <c r="F760" s="56" t="s">
        <v>192</v>
      </c>
      <c r="G760" s="62">
        <v>3.5</v>
      </c>
      <c r="R760" s="332" t="e">
        <f>G764+G769+G774+G777+G784+G790+G793+G797+G800+#REF!+G806</f>
        <v>#REF!</v>
      </c>
      <c r="S760" s="332" t="e">
        <f>R760-G760</f>
        <v>#REF!</v>
      </c>
    </row>
    <row r="761" spans="1:7" ht="15.75">
      <c r="A761" s="256" t="s">
        <v>268</v>
      </c>
      <c r="B761" s="47"/>
      <c r="C761" s="48" t="s">
        <v>156</v>
      </c>
      <c r="D761" s="48" t="s">
        <v>158</v>
      </c>
      <c r="E761" s="49" t="s">
        <v>369</v>
      </c>
      <c r="F761" s="56"/>
      <c r="G761" s="62">
        <f>G762</f>
        <v>235</v>
      </c>
    </row>
    <row r="762" spans="1:7" ht="18" customHeight="1">
      <c r="A762" s="162" t="s">
        <v>190</v>
      </c>
      <c r="B762" s="47"/>
      <c r="C762" s="48" t="s">
        <v>156</v>
      </c>
      <c r="D762" s="48" t="s">
        <v>158</v>
      </c>
      <c r="E762" s="49" t="s">
        <v>369</v>
      </c>
      <c r="F762" s="56" t="s">
        <v>290</v>
      </c>
      <c r="G762" s="62">
        <f>G763</f>
        <v>235</v>
      </c>
    </row>
    <row r="763" spans="1:7" ht="18" customHeight="1">
      <c r="A763" s="252" t="s">
        <v>191</v>
      </c>
      <c r="B763" s="47"/>
      <c r="C763" s="48" t="s">
        <v>156</v>
      </c>
      <c r="D763" s="48" t="s">
        <v>158</v>
      </c>
      <c r="E763" s="49" t="s">
        <v>369</v>
      </c>
      <c r="F763" s="56" t="s">
        <v>192</v>
      </c>
      <c r="G763" s="62">
        <v>235</v>
      </c>
    </row>
    <row r="764" spans="1:7" ht="18.75" customHeight="1">
      <c r="A764" s="64" t="s">
        <v>269</v>
      </c>
      <c r="B764" s="47"/>
      <c r="C764" s="48" t="s">
        <v>156</v>
      </c>
      <c r="D764" s="48" t="s">
        <v>158</v>
      </c>
      <c r="E764" s="49" t="s">
        <v>666</v>
      </c>
      <c r="F764" s="56"/>
      <c r="G764" s="62">
        <f>G765</f>
        <v>1263.3</v>
      </c>
    </row>
    <row r="765" spans="1:7" ht="15.75">
      <c r="A765" s="64" t="s">
        <v>190</v>
      </c>
      <c r="B765" s="47"/>
      <c r="C765" s="48" t="s">
        <v>156</v>
      </c>
      <c r="D765" s="48" t="s">
        <v>158</v>
      </c>
      <c r="E765" s="49" t="s">
        <v>666</v>
      </c>
      <c r="F765" s="56" t="s">
        <v>290</v>
      </c>
      <c r="G765" s="62">
        <f>G766</f>
        <v>1263.3</v>
      </c>
    </row>
    <row r="766" spans="1:7" ht="15.75">
      <c r="A766" s="64" t="s">
        <v>191</v>
      </c>
      <c r="B766" s="47"/>
      <c r="C766" s="48" t="s">
        <v>156</v>
      </c>
      <c r="D766" s="48" t="s">
        <v>158</v>
      </c>
      <c r="E766" s="49" t="s">
        <v>666</v>
      </c>
      <c r="F766" s="56" t="s">
        <v>192</v>
      </c>
      <c r="G766" s="62">
        <f>300+663.3+300</f>
        <v>1263.3</v>
      </c>
    </row>
    <row r="767" spans="1:7" ht="15.75">
      <c r="A767" s="234" t="s">
        <v>270</v>
      </c>
      <c r="B767" s="47"/>
      <c r="C767" s="48" t="s">
        <v>156</v>
      </c>
      <c r="D767" s="48" t="s">
        <v>158</v>
      </c>
      <c r="E767" s="49" t="s">
        <v>370</v>
      </c>
      <c r="F767" s="56"/>
      <c r="G767" s="62">
        <f>G768</f>
        <v>900</v>
      </c>
    </row>
    <row r="768" spans="1:7" ht="31.5">
      <c r="A768" s="162" t="s">
        <v>190</v>
      </c>
      <c r="B768" s="47"/>
      <c r="C768" s="48" t="s">
        <v>156</v>
      </c>
      <c r="D768" s="48" t="s">
        <v>158</v>
      </c>
      <c r="E768" s="49" t="s">
        <v>370</v>
      </c>
      <c r="F768" s="56" t="s">
        <v>290</v>
      </c>
      <c r="G768" s="62">
        <f>G769</f>
        <v>900</v>
      </c>
    </row>
    <row r="769" spans="1:7" ht="20.25" customHeight="1">
      <c r="A769" s="252" t="s">
        <v>191</v>
      </c>
      <c r="B769" s="47"/>
      <c r="C769" s="48" t="s">
        <v>156</v>
      </c>
      <c r="D769" s="48" t="s">
        <v>158</v>
      </c>
      <c r="E769" s="49" t="s">
        <v>370</v>
      </c>
      <c r="F769" s="56" t="s">
        <v>192</v>
      </c>
      <c r="G769" s="62">
        <v>900</v>
      </c>
    </row>
    <row r="770" spans="1:7" ht="15.75">
      <c r="A770" s="272" t="s">
        <v>308</v>
      </c>
      <c r="B770" s="47"/>
      <c r="C770" s="48" t="s">
        <v>156</v>
      </c>
      <c r="D770" s="48" t="s">
        <v>158</v>
      </c>
      <c r="E770" s="49" t="s">
        <v>371</v>
      </c>
      <c r="F770" s="56"/>
      <c r="G770" s="62">
        <f>G771</f>
        <v>6263</v>
      </c>
    </row>
    <row r="771" spans="1:7" ht="31.5">
      <c r="A771" s="162" t="s">
        <v>190</v>
      </c>
      <c r="B771" s="47"/>
      <c r="C771" s="48" t="s">
        <v>156</v>
      </c>
      <c r="D771" s="48" t="s">
        <v>158</v>
      </c>
      <c r="E771" s="49" t="s">
        <v>371</v>
      </c>
      <c r="F771" s="56" t="s">
        <v>178</v>
      </c>
      <c r="G771" s="62">
        <f>G772</f>
        <v>6263</v>
      </c>
    </row>
    <row r="772" spans="1:7" ht="15.75">
      <c r="A772" s="252" t="s">
        <v>191</v>
      </c>
      <c r="B772" s="47"/>
      <c r="C772" s="48" t="s">
        <v>156</v>
      </c>
      <c r="D772" s="48" t="s">
        <v>158</v>
      </c>
      <c r="E772" s="49" t="s">
        <v>371</v>
      </c>
      <c r="F772" s="56" t="s">
        <v>192</v>
      </c>
      <c r="G772" s="62">
        <v>6263</v>
      </c>
    </row>
    <row r="773" spans="1:7" ht="47.25">
      <c r="A773" s="283" t="s">
        <v>553</v>
      </c>
      <c r="B773" s="47"/>
      <c r="C773" s="48" t="s">
        <v>156</v>
      </c>
      <c r="D773" s="48" t="s">
        <v>158</v>
      </c>
      <c r="E773" s="56" t="s">
        <v>419</v>
      </c>
      <c r="F773" s="56"/>
      <c r="G773" s="62">
        <f>G774</f>
        <v>50</v>
      </c>
    </row>
    <row r="774" spans="1:7" ht="31.5">
      <c r="A774" s="162" t="s">
        <v>190</v>
      </c>
      <c r="B774" s="47"/>
      <c r="C774" s="48" t="s">
        <v>156</v>
      </c>
      <c r="D774" s="48" t="s">
        <v>158</v>
      </c>
      <c r="E774" s="56" t="s">
        <v>419</v>
      </c>
      <c r="F774" s="56" t="s">
        <v>178</v>
      </c>
      <c r="G774" s="62">
        <f>G775</f>
        <v>50</v>
      </c>
    </row>
    <row r="775" spans="1:7" ht="15.75">
      <c r="A775" s="252" t="s">
        <v>191</v>
      </c>
      <c r="B775" s="47"/>
      <c r="C775" s="48" t="s">
        <v>156</v>
      </c>
      <c r="D775" s="48" t="s">
        <v>158</v>
      </c>
      <c r="E775" s="56" t="s">
        <v>419</v>
      </c>
      <c r="F775" s="56" t="s">
        <v>192</v>
      </c>
      <c r="G775" s="62">
        <v>50</v>
      </c>
    </row>
    <row r="776" spans="1:7" ht="16.5" customHeight="1">
      <c r="A776" s="283" t="s">
        <v>556</v>
      </c>
      <c r="B776" s="47"/>
      <c r="C776" s="48" t="s">
        <v>156</v>
      </c>
      <c r="D776" s="48" t="s">
        <v>158</v>
      </c>
      <c r="E776" s="56" t="s">
        <v>557</v>
      </c>
      <c r="F776" s="56"/>
      <c r="G776" s="62">
        <f>G777</f>
        <v>0</v>
      </c>
    </row>
    <row r="777" spans="1:7" ht="31.5">
      <c r="A777" s="270" t="s">
        <v>190</v>
      </c>
      <c r="B777" s="47"/>
      <c r="C777" s="48" t="s">
        <v>156</v>
      </c>
      <c r="D777" s="48" t="s">
        <v>158</v>
      </c>
      <c r="E777" s="56" t="s">
        <v>557</v>
      </c>
      <c r="F777" s="56" t="s">
        <v>290</v>
      </c>
      <c r="G777" s="62">
        <f>G778</f>
        <v>0</v>
      </c>
    </row>
    <row r="778" spans="1:7" ht="15.75">
      <c r="A778" s="270" t="s">
        <v>191</v>
      </c>
      <c r="B778" s="47"/>
      <c r="C778" s="48" t="s">
        <v>156</v>
      </c>
      <c r="D778" s="48" t="s">
        <v>158</v>
      </c>
      <c r="E778" s="56" t="s">
        <v>557</v>
      </c>
      <c r="F778" s="56" t="s">
        <v>192</v>
      </c>
      <c r="G778" s="62">
        <f>300-300</f>
        <v>0</v>
      </c>
    </row>
    <row r="779" spans="1:7" ht="16.5" customHeight="1">
      <c r="A779" s="253" t="s">
        <v>524</v>
      </c>
      <c r="B779" s="111" t="s">
        <v>392</v>
      </c>
      <c r="C779" s="168"/>
      <c r="D779" s="168"/>
      <c r="E779" s="169"/>
      <c r="F779" s="168"/>
      <c r="G779" s="313">
        <f>G780+G793</f>
        <v>6136.432</v>
      </c>
    </row>
    <row r="780" spans="1:26" s="306" customFormat="1" ht="15.75">
      <c r="A780" s="233" t="s">
        <v>131</v>
      </c>
      <c r="B780" s="51"/>
      <c r="C780" s="45" t="s">
        <v>157</v>
      </c>
      <c r="D780" s="48"/>
      <c r="E780" s="49" t="s">
        <v>175</v>
      </c>
      <c r="F780" s="48"/>
      <c r="G780" s="58">
        <f>G781+G788</f>
        <v>6081.25</v>
      </c>
      <c r="H780" s="335"/>
      <c r="I780" s="335"/>
      <c r="J780" s="335"/>
      <c r="K780" s="335"/>
      <c r="L780" s="335"/>
      <c r="M780" s="335"/>
      <c r="N780" s="335"/>
      <c r="O780" s="335"/>
      <c r="P780" s="335"/>
      <c r="Q780" s="336"/>
      <c r="R780" s="335"/>
      <c r="S780" s="335"/>
      <c r="T780" s="335"/>
      <c r="U780" s="335"/>
      <c r="V780" s="335"/>
      <c r="W780" s="335"/>
      <c r="X780" s="335"/>
      <c r="Y780" s="335"/>
      <c r="Z780" s="335"/>
    </row>
    <row r="781" spans="1:26" s="306" customFormat="1" ht="31.5">
      <c r="A781" s="241" t="s">
        <v>205</v>
      </c>
      <c r="B781" s="66"/>
      <c r="C781" s="45" t="s">
        <v>157</v>
      </c>
      <c r="D781" s="45" t="s">
        <v>170</v>
      </c>
      <c r="E781" s="52" t="s">
        <v>175</v>
      </c>
      <c r="F781" s="67"/>
      <c r="G781" s="68">
        <f>G783</f>
        <v>5981.25</v>
      </c>
      <c r="H781" s="335"/>
      <c r="I781" s="335"/>
      <c r="J781" s="335"/>
      <c r="K781" s="335"/>
      <c r="L781" s="335"/>
      <c r="M781" s="335"/>
      <c r="N781" s="335"/>
      <c r="O781" s="335"/>
      <c r="P781" s="335"/>
      <c r="Q781" s="336"/>
      <c r="R781" s="335"/>
      <c r="S781" s="335"/>
      <c r="T781" s="335"/>
      <c r="U781" s="335"/>
      <c r="V781" s="335"/>
      <c r="W781" s="335"/>
      <c r="X781" s="335"/>
      <c r="Y781" s="335"/>
      <c r="Z781" s="335"/>
    </row>
    <row r="782" spans="1:26" s="306" customFormat="1" ht="31.5">
      <c r="A782" s="284" t="s">
        <v>440</v>
      </c>
      <c r="B782" s="51"/>
      <c r="C782" s="45" t="s">
        <v>157</v>
      </c>
      <c r="D782" s="45" t="s">
        <v>170</v>
      </c>
      <c r="E782" s="52" t="s">
        <v>345</v>
      </c>
      <c r="F782" s="56"/>
      <c r="G782" s="58">
        <f>G783</f>
        <v>5981.25</v>
      </c>
      <c r="H782" s="335"/>
      <c r="I782" s="335"/>
      <c r="J782" s="335"/>
      <c r="K782" s="335"/>
      <c r="L782" s="335"/>
      <c r="M782" s="335"/>
      <c r="N782" s="335"/>
      <c r="O782" s="335"/>
      <c r="P782" s="335"/>
      <c r="Q782" s="336"/>
      <c r="R782" s="335"/>
      <c r="S782" s="335"/>
      <c r="T782" s="335"/>
      <c r="U782" s="335"/>
      <c r="V782" s="335"/>
      <c r="W782" s="335"/>
      <c r="X782" s="335"/>
      <c r="Y782" s="335"/>
      <c r="Z782" s="335"/>
    </row>
    <row r="783" spans="1:26" s="306" customFormat="1" ht="31.5">
      <c r="A783" s="236" t="s">
        <v>121</v>
      </c>
      <c r="B783" s="51"/>
      <c r="C783" s="48" t="s">
        <v>157</v>
      </c>
      <c r="D783" s="48" t="s">
        <v>170</v>
      </c>
      <c r="E783" s="49" t="s">
        <v>396</v>
      </c>
      <c r="F783" s="56"/>
      <c r="G783" s="62">
        <f>G784+G786</f>
        <v>5981.25</v>
      </c>
      <c r="H783" s="335"/>
      <c r="I783" s="335"/>
      <c r="J783" s="335"/>
      <c r="K783" s="335"/>
      <c r="L783" s="335"/>
      <c r="M783" s="335"/>
      <c r="N783" s="335"/>
      <c r="O783" s="335"/>
      <c r="P783" s="335"/>
      <c r="Q783" s="336"/>
      <c r="R783" s="335"/>
      <c r="S783" s="335"/>
      <c r="T783" s="335"/>
      <c r="U783" s="335"/>
      <c r="V783" s="335"/>
      <c r="W783" s="335"/>
      <c r="X783" s="335"/>
      <c r="Y783" s="335"/>
      <c r="Z783" s="335"/>
    </row>
    <row r="784" spans="1:26" s="306" customFormat="1" ht="47.25">
      <c r="A784" s="236" t="s">
        <v>116</v>
      </c>
      <c r="B784" s="51"/>
      <c r="C784" s="48" t="s">
        <v>157</v>
      </c>
      <c r="D784" s="48" t="s">
        <v>170</v>
      </c>
      <c r="E784" s="49" t="s">
        <v>396</v>
      </c>
      <c r="F784" s="56" t="s">
        <v>198</v>
      </c>
      <c r="G784" s="62">
        <f>G785</f>
        <v>5596.25</v>
      </c>
      <c r="H784" s="335"/>
      <c r="I784" s="335"/>
      <c r="J784" s="335"/>
      <c r="K784" s="335"/>
      <c r="L784" s="335"/>
      <c r="M784" s="335"/>
      <c r="N784" s="335"/>
      <c r="O784" s="335"/>
      <c r="P784" s="335"/>
      <c r="Q784" s="336"/>
      <c r="R784" s="335"/>
      <c r="S784" s="335"/>
      <c r="T784" s="335"/>
      <c r="U784" s="335"/>
      <c r="V784" s="335"/>
      <c r="W784" s="335"/>
      <c r="X784" s="335"/>
      <c r="Y784" s="335"/>
      <c r="Z784" s="335"/>
    </row>
    <row r="785" spans="1:26" s="306" customFormat="1" ht="15.75">
      <c r="A785" s="236" t="s">
        <v>193</v>
      </c>
      <c r="B785" s="55"/>
      <c r="C785" s="48" t="s">
        <v>157</v>
      </c>
      <c r="D785" s="48" t="s">
        <v>170</v>
      </c>
      <c r="E785" s="49" t="s">
        <v>396</v>
      </c>
      <c r="F785" s="56" t="s">
        <v>194</v>
      </c>
      <c r="G785" s="62">
        <f>4403.25+1193</f>
        <v>5596.25</v>
      </c>
      <c r="H785" s="335"/>
      <c r="I785" s="335"/>
      <c r="J785" s="335"/>
      <c r="K785" s="335"/>
      <c r="L785" s="335"/>
      <c r="M785" s="335"/>
      <c r="N785" s="335"/>
      <c r="O785" s="335"/>
      <c r="P785" s="335"/>
      <c r="Q785" s="336"/>
      <c r="R785" s="335"/>
      <c r="S785" s="335"/>
      <c r="T785" s="335"/>
      <c r="U785" s="335"/>
      <c r="V785" s="335"/>
      <c r="W785" s="335"/>
      <c r="X785" s="335"/>
      <c r="Y785" s="335"/>
      <c r="Z785" s="335"/>
    </row>
    <row r="786" spans="1:7" ht="15.75">
      <c r="A786" s="236" t="s">
        <v>226</v>
      </c>
      <c r="B786" s="55"/>
      <c r="C786" s="48" t="s">
        <v>157</v>
      </c>
      <c r="D786" s="48" t="s">
        <v>170</v>
      </c>
      <c r="E786" s="49" t="s">
        <v>396</v>
      </c>
      <c r="F786" s="56" t="s">
        <v>188</v>
      </c>
      <c r="G786" s="62">
        <f>G787</f>
        <v>385</v>
      </c>
    </row>
    <row r="787" spans="1:7" ht="15.75">
      <c r="A787" s="236" t="s">
        <v>189</v>
      </c>
      <c r="B787" s="55"/>
      <c r="C787" s="48" t="s">
        <v>157</v>
      </c>
      <c r="D787" s="48" t="s">
        <v>170</v>
      </c>
      <c r="E787" s="49" t="s">
        <v>396</v>
      </c>
      <c r="F787" s="56" t="s">
        <v>187</v>
      </c>
      <c r="G787" s="62">
        <v>385</v>
      </c>
    </row>
    <row r="788" spans="1:18" ht="16.5" customHeight="1">
      <c r="A788" s="241" t="s">
        <v>142</v>
      </c>
      <c r="B788" s="92"/>
      <c r="C788" s="93" t="s">
        <v>157</v>
      </c>
      <c r="D788" s="93" t="s">
        <v>123</v>
      </c>
      <c r="E788" s="52"/>
      <c r="F788" s="94"/>
      <c r="G788" s="58">
        <f>G789</f>
        <v>100</v>
      </c>
      <c r="R788" s="332">
        <f>G788+G846</f>
        <v>100</v>
      </c>
    </row>
    <row r="789" spans="1:7" ht="14.25" customHeight="1">
      <c r="A789" s="284" t="s">
        <v>440</v>
      </c>
      <c r="B789" s="92"/>
      <c r="C789" s="93" t="s">
        <v>157</v>
      </c>
      <c r="D789" s="93" t="s">
        <v>123</v>
      </c>
      <c r="E789" s="52" t="s">
        <v>345</v>
      </c>
      <c r="F789" s="94"/>
      <c r="G789" s="58">
        <f>G790</f>
        <v>100</v>
      </c>
    </row>
    <row r="790" spans="1:8" ht="15.75">
      <c r="A790" s="237" t="s">
        <v>94</v>
      </c>
      <c r="B790" s="55"/>
      <c r="C790" s="80" t="s">
        <v>157</v>
      </c>
      <c r="D790" s="80" t="s">
        <v>123</v>
      </c>
      <c r="E790" s="81" t="s">
        <v>346</v>
      </c>
      <c r="F790" s="76"/>
      <c r="G790" s="62">
        <f>G791</f>
        <v>100</v>
      </c>
      <c r="H790" s="58" t="e">
        <f>H791</f>
        <v>#REF!</v>
      </c>
    </row>
    <row r="791" spans="1:8" ht="15.75">
      <c r="A791" s="236" t="s">
        <v>226</v>
      </c>
      <c r="B791" s="47"/>
      <c r="C791" s="80" t="s">
        <v>157</v>
      </c>
      <c r="D791" s="80" t="s">
        <v>123</v>
      </c>
      <c r="E791" s="81" t="s">
        <v>346</v>
      </c>
      <c r="F791" s="76" t="s">
        <v>188</v>
      </c>
      <c r="G791" s="62">
        <f>G792</f>
        <v>100</v>
      </c>
      <c r="H791" s="62" t="e">
        <f>H792</f>
        <v>#REF!</v>
      </c>
    </row>
    <row r="792" spans="1:8" ht="15.75">
      <c r="A792" s="236" t="s">
        <v>189</v>
      </c>
      <c r="B792" s="55"/>
      <c r="C792" s="80" t="s">
        <v>157</v>
      </c>
      <c r="D792" s="80" t="s">
        <v>123</v>
      </c>
      <c r="E792" s="81" t="s">
        <v>346</v>
      </c>
      <c r="F792" s="76" t="s">
        <v>187</v>
      </c>
      <c r="G792" s="62">
        <v>100</v>
      </c>
      <c r="H792" s="62" t="e">
        <f>#REF!</f>
        <v>#REF!</v>
      </c>
    </row>
    <row r="793" spans="1:8" ht="15.75">
      <c r="A793" s="233" t="s">
        <v>155</v>
      </c>
      <c r="B793" s="51"/>
      <c r="C793" s="45" t="s">
        <v>127</v>
      </c>
      <c r="D793" s="48"/>
      <c r="E793" s="49" t="s">
        <v>175</v>
      </c>
      <c r="F793" s="48"/>
      <c r="G793" s="58">
        <f>G794</f>
        <v>55.182</v>
      </c>
      <c r="H793" s="58" t="e">
        <f>H794</f>
        <v>#REF!</v>
      </c>
    </row>
    <row r="794" spans="1:8" ht="15.75">
      <c r="A794" s="241" t="s">
        <v>331</v>
      </c>
      <c r="B794" s="66"/>
      <c r="C794" s="45" t="s">
        <v>127</v>
      </c>
      <c r="D794" s="45" t="s">
        <v>130</v>
      </c>
      <c r="E794" s="52" t="s">
        <v>175</v>
      </c>
      <c r="F794" s="67"/>
      <c r="G794" s="68">
        <f>G795</f>
        <v>55.182</v>
      </c>
      <c r="H794" s="62" t="e">
        <f>H795</f>
        <v>#REF!</v>
      </c>
    </row>
    <row r="795" spans="1:8" ht="31.5">
      <c r="A795" s="241" t="s">
        <v>440</v>
      </c>
      <c r="B795" s="66"/>
      <c r="C795" s="45" t="s">
        <v>127</v>
      </c>
      <c r="D795" s="45" t="s">
        <v>130</v>
      </c>
      <c r="E795" s="52" t="s">
        <v>345</v>
      </c>
      <c r="F795" s="67"/>
      <c r="G795" s="68">
        <f>G796</f>
        <v>55.182</v>
      </c>
      <c r="H795" s="62" t="e">
        <f>#REF!</f>
        <v>#REF!</v>
      </c>
    </row>
    <row r="796" spans="1:26" s="13" customFormat="1" ht="29.25" customHeight="1">
      <c r="A796" s="237" t="s">
        <v>334</v>
      </c>
      <c r="B796" s="66"/>
      <c r="C796" s="48" t="s">
        <v>127</v>
      </c>
      <c r="D796" s="48" t="s">
        <v>130</v>
      </c>
      <c r="E796" s="49" t="s">
        <v>333</v>
      </c>
      <c r="F796" s="69"/>
      <c r="G796" s="70">
        <f>G797</f>
        <v>55.182</v>
      </c>
      <c r="H796" s="31"/>
      <c r="I796" s="31"/>
      <c r="J796" s="31"/>
      <c r="K796" s="31"/>
      <c r="L796" s="31"/>
      <c r="M796" s="31"/>
      <c r="N796" s="31"/>
      <c r="O796" s="31"/>
      <c r="P796" s="31"/>
      <c r="Q796" s="32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s="13" customFormat="1" ht="15.75">
      <c r="A797" s="162" t="s">
        <v>89</v>
      </c>
      <c r="B797" s="66"/>
      <c r="C797" s="48" t="s">
        <v>127</v>
      </c>
      <c r="D797" s="48" t="s">
        <v>130</v>
      </c>
      <c r="E797" s="49" t="s">
        <v>333</v>
      </c>
      <c r="F797" s="56" t="s">
        <v>85</v>
      </c>
      <c r="G797" s="70">
        <f>G798</f>
        <v>55.182</v>
      </c>
      <c r="H797" s="31"/>
      <c r="I797" s="31"/>
      <c r="J797" s="31"/>
      <c r="K797" s="31"/>
      <c r="L797" s="31"/>
      <c r="M797" s="31"/>
      <c r="N797" s="31"/>
      <c r="O797" s="31"/>
      <c r="P797" s="31"/>
      <c r="Q797" s="32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s="13" customFormat="1" ht="15.75">
      <c r="A798" s="237" t="s">
        <v>84</v>
      </c>
      <c r="B798" s="66"/>
      <c r="C798" s="48" t="s">
        <v>127</v>
      </c>
      <c r="D798" s="48" t="s">
        <v>130</v>
      </c>
      <c r="E798" s="49" t="s">
        <v>333</v>
      </c>
      <c r="F798" s="56" t="s">
        <v>86</v>
      </c>
      <c r="G798" s="62">
        <v>55.182</v>
      </c>
      <c r="H798" s="31"/>
      <c r="I798" s="31"/>
      <c r="J798" s="31"/>
      <c r="K798" s="31"/>
      <c r="L798" s="31"/>
      <c r="M798" s="31"/>
      <c r="N798" s="31"/>
      <c r="O798" s="31"/>
      <c r="P798" s="31"/>
      <c r="Q798" s="32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s="13" customFormat="1" ht="31.5">
      <c r="A799" s="253" t="s">
        <v>525</v>
      </c>
      <c r="B799" s="111" t="s">
        <v>184</v>
      </c>
      <c r="C799" s="168"/>
      <c r="D799" s="168"/>
      <c r="E799" s="169"/>
      <c r="F799" s="168"/>
      <c r="G799" s="313">
        <f>G800+G824+G830+G846</f>
        <v>53401.07399999999</v>
      </c>
      <c r="H799" s="31"/>
      <c r="I799" s="31"/>
      <c r="J799" s="31"/>
      <c r="K799" s="31"/>
      <c r="L799" s="31"/>
      <c r="M799" s="31"/>
      <c r="N799" s="31"/>
      <c r="O799" s="31"/>
      <c r="P799" s="31"/>
      <c r="Q799" s="32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s="13" customFormat="1" ht="15.75">
      <c r="A800" s="233" t="s">
        <v>131</v>
      </c>
      <c r="B800" s="51"/>
      <c r="C800" s="45" t="s">
        <v>157</v>
      </c>
      <c r="D800" s="48"/>
      <c r="E800" s="49" t="s">
        <v>175</v>
      </c>
      <c r="F800" s="48"/>
      <c r="G800" s="58">
        <f>G801</f>
        <v>27518.199999999997</v>
      </c>
      <c r="H800" s="31"/>
      <c r="I800" s="31"/>
      <c r="J800" s="31"/>
      <c r="K800" s="31"/>
      <c r="L800" s="31"/>
      <c r="M800" s="31"/>
      <c r="N800" s="31"/>
      <c r="O800" s="31"/>
      <c r="P800" s="31"/>
      <c r="Q800" s="32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s="13" customFormat="1" ht="15.75">
      <c r="A801" s="241" t="s">
        <v>142</v>
      </c>
      <c r="B801" s="66"/>
      <c r="C801" s="45" t="s">
        <v>157</v>
      </c>
      <c r="D801" s="45" t="s">
        <v>123</v>
      </c>
      <c r="E801" s="52" t="s">
        <v>175</v>
      </c>
      <c r="F801" s="67"/>
      <c r="G801" s="68">
        <f>G802+G820</f>
        <v>27518.199999999997</v>
      </c>
      <c r="H801" s="31"/>
      <c r="I801" s="31"/>
      <c r="J801" s="31"/>
      <c r="K801" s="31"/>
      <c r="L801" s="31"/>
      <c r="M801" s="31"/>
      <c r="N801" s="31"/>
      <c r="O801" s="31"/>
      <c r="P801" s="31"/>
      <c r="Q801" s="32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s="13" customFormat="1" ht="31.5">
      <c r="A802" s="241" t="s">
        <v>439</v>
      </c>
      <c r="B802" s="66"/>
      <c r="C802" s="45" t="s">
        <v>157</v>
      </c>
      <c r="D802" s="45" t="s">
        <v>123</v>
      </c>
      <c r="E802" s="52" t="s">
        <v>19</v>
      </c>
      <c r="F802" s="67"/>
      <c r="G802" s="68">
        <f>G803+G814+G808+G817</f>
        <v>21518.199999999997</v>
      </c>
      <c r="H802" s="31"/>
      <c r="I802" s="31"/>
      <c r="J802" s="31"/>
      <c r="K802" s="31"/>
      <c r="L802" s="31"/>
      <c r="M802" s="31"/>
      <c r="N802" s="31"/>
      <c r="O802" s="31"/>
      <c r="P802" s="31"/>
      <c r="Q802" s="32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7" ht="15.75">
      <c r="A803" s="237" t="s">
        <v>115</v>
      </c>
      <c r="B803" s="66"/>
      <c r="C803" s="48" t="s">
        <v>157</v>
      </c>
      <c r="D803" s="48" t="s">
        <v>123</v>
      </c>
      <c r="E803" s="49" t="s">
        <v>70</v>
      </c>
      <c r="F803" s="69"/>
      <c r="G803" s="70">
        <f>G804+G806</f>
        <v>14603.4</v>
      </c>
    </row>
    <row r="804" spans="1:7" ht="16.5" customHeight="1">
      <c r="A804" s="236" t="s">
        <v>116</v>
      </c>
      <c r="B804" s="66"/>
      <c r="C804" s="48" t="s">
        <v>157</v>
      </c>
      <c r="D804" s="48" t="s">
        <v>123</v>
      </c>
      <c r="E804" s="49" t="s">
        <v>70</v>
      </c>
      <c r="F804" s="56" t="s">
        <v>198</v>
      </c>
      <c r="G804" s="70">
        <f>G805</f>
        <v>13901.1</v>
      </c>
    </row>
    <row r="805" spans="1:7" ht="17.25" customHeight="1">
      <c r="A805" s="271" t="s">
        <v>193</v>
      </c>
      <c r="B805" s="66"/>
      <c r="C805" s="48" t="s">
        <v>157</v>
      </c>
      <c r="D805" s="48" t="s">
        <v>123</v>
      </c>
      <c r="E805" s="49" t="s">
        <v>70</v>
      </c>
      <c r="F805" s="56" t="s">
        <v>194</v>
      </c>
      <c r="G805" s="62">
        <f>12227+1674.1</f>
        <v>13901.1</v>
      </c>
    </row>
    <row r="806" spans="1:8" ht="15.75">
      <c r="A806" s="236" t="s">
        <v>226</v>
      </c>
      <c r="B806" s="55"/>
      <c r="C806" s="48" t="s">
        <v>157</v>
      </c>
      <c r="D806" s="48" t="s">
        <v>123</v>
      </c>
      <c r="E806" s="49" t="s">
        <v>70</v>
      </c>
      <c r="F806" s="56" t="s">
        <v>188</v>
      </c>
      <c r="G806" s="62">
        <f>G807</f>
        <v>702.3</v>
      </c>
      <c r="H806" s="62">
        <v>0</v>
      </c>
    </row>
    <row r="807" spans="1:8" ht="15.75">
      <c r="A807" s="281" t="s">
        <v>189</v>
      </c>
      <c r="B807" s="55"/>
      <c r="C807" s="48" t="s">
        <v>157</v>
      </c>
      <c r="D807" s="48" t="s">
        <v>123</v>
      </c>
      <c r="E807" s="49" t="s">
        <v>70</v>
      </c>
      <c r="F807" s="56" t="s">
        <v>187</v>
      </c>
      <c r="G807" s="62">
        <v>702.3</v>
      </c>
      <c r="H807" s="62">
        <f>H808</f>
        <v>0</v>
      </c>
    </row>
    <row r="808" spans="1:8" ht="31.5">
      <c r="A808" s="237" t="s">
        <v>92</v>
      </c>
      <c r="B808" s="66"/>
      <c r="C808" s="48" t="s">
        <v>157</v>
      </c>
      <c r="D808" s="48" t="s">
        <v>123</v>
      </c>
      <c r="E808" s="49" t="s">
        <v>219</v>
      </c>
      <c r="F808" s="69"/>
      <c r="G808" s="70">
        <f>G809+G811</f>
        <v>2841.2</v>
      </c>
      <c r="H808" s="62">
        <f>H818</f>
        <v>0</v>
      </c>
    </row>
    <row r="809" spans="1:18" ht="15.75">
      <c r="A809" s="236" t="s">
        <v>226</v>
      </c>
      <c r="B809" s="55"/>
      <c r="C809" s="48" t="s">
        <v>157</v>
      </c>
      <c r="D809" s="48" t="s">
        <v>123</v>
      </c>
      <c r="E809" s="49" t="s">
        <v>219</v>
      </c>
      <c r="F809" s="56" t="s">
        <v>188</v>
      </c>
      <c r="G809" s="62">
        <f>G810</f>
        <v>2819.2</v>
      </c>
      <c r="H809" s="62">
        <v>0</v>
      </c>
      <c r="R809" s="332">
        <f>G814+G818</f>
        <v>4073.6000000000004</v>
      </c>
    </row>
    <row r="810" spans="1:7" ht="15.75">
      <c r="A810" s="281" t="s">
        <v>189</v>
      </c>
      <c r="B810" s="55"/>
      <c r="C810" s="48" t="s">
        <v>157</v>
      </c>
      <c r="D810" s="156" t="s">
        <v>123</v>
      </c>
      <c r="E810" s="157" t="s">
        <v>219</v>
      </c>
      <c r="F810" s="158" t="s">
        <v>187</v>
      </c>
      <c r="G810" s="159">
        <f>2821.2-2</f>
        <v>2819.2</v>
      </c>
    </row>
    <row r="811" spans="1:7" ht="15.75">
      <c r="A811" s="236" t="s">
        <v>90</v>
      </c>
      <c r="B811" s="55"/>
      <c r="C811" s="48" t="s">
        <v>157</v>
      </c>
      <c r="D811" s="48" t="s">
        <v>123</v>
      </c>
      <c r="E811" s="49" t="s">
        <v>219</v>
      </c>
      <c r="F811" s="56" t="s">
        <v>87</v>
      </c>
      <c r="G811" s="62">
        <f>G813+G812</f>
        <v>22</v>
      </c>
    </row>
    <row r="812" spans="1:7" ht="16.5" customHeight="1">
      <c r="A812" s="236" t="s">
        <v>288</v>
      </c>
      <c r="B812" s="55"/>
      <c r="C812" s="48" t="s">
        <v>157</v>
      </c>
      <c r="D812" s="156" t="s">
        <v>123</v>
      </c>
      <c r="E812" s="49" t="s">
        <v>219</v>
      </c>
      <c r="F812" s="360" t="s">
        <v>598</v>
      </c>
      <c r="G812" s="159">
        <v>2</v>
      </c>
    </row>
    <row r="813" spans="1:7" ht="15.75">
      <c r="A813" s="236" t="s">
        <v>209</v>
      </c>
      <c r="B813" s="55"/>
      <c r="C813" s="48" t="s">
        <v>157</v>
      </c>
      <c r="D813" s="156" t="s">
        <v>123</v>
      </c>
      <c r="E813" s="157" t="s">
        <v>219</v>
      </c>
      <c r="F813" s="158" t="s">
        <v>210</v>
      </c>
      <c r="G813" s="159">
        <v>20</v>
      </c>
    </row>
    <row r="814" spans="1:26" s="13" customFormat="1" ht="15.75">
      <c r="A814" s="237" t="s">
        <v>109</v>
      </c>
      <c r="B814" s="66"/>
      <c r="C814" s="48" t="s">
        <v>157</v>
      </c>
      <c r="D814" s="48" t="s">
        <v>123</v>
      </c>
      <c r="E814" s="155" t="s">
        <v>20</v>
      </c>
      <c r="F814" s="69"/>
      <c r="G814" s="70">
        <f>G815</f>
        <v>526</v>
      </c>
      <c r="H814" s="346"/>
      <c r="I814" s="31"/>
      <c r="J814" s="31"/>
      <c r="K814" s="31"/>
      <c r="L814" s="31"/>
      <c r="M814" s="31"/>
      <c r="N814" s="31"/>
      <c r="O814" s="31"/>
      <c r="P814" s="31"/>
      <c r="Q814" s="32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s="13" customFormat="1" ht="15.75">
      <c r="A815" s="236" t="s">
        <v>226</v>
      </c>
      <c r="B815" s="55"/>
      <c r="C815" s="48" t="s">
        <v>157</v>
      </c>
      <c r="D815" s="48" t="s">
        <v>123</v>
      </c>
      <c r="E815" s="49" t="s">
        <v>20</v>
      </c>
      <c r="F815" s="56" t="s">
        <v>188</v>
      </c>
      <c r="G815" s="62">
        <f>G816</f>
        <v>526</v>
      </c>
      <c r="H815" s="31"/>
      <c r="I815" s="31"/>
      <c r="J815" s="31"/>
      <c r="K815" s="31"/>
      <c r="L815" s="31"/>
      <c r="M815" s="31"/>
      <c r="N815" s="31"/>
      <c r="O815" s="31"/>
      <c r="P815" s="31"/>
      <c r="Q815" s="32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s="13" customFormat="1" ht="15.75">
      <c r="A816" s="281" t="s">
        <v>189</v>
      </c>
      <c r="B816" s="55"/>
      <c r="C816" s="48" t="s">
        <v>157</v>
      </c>
      <c r="D816" s="48" t="s">
        <v>123</v>
      </c>
      <c r="E816" s="49" t="s">
        <v>20</v>
      </c>
      <c r="F816" s="56" t="s">
        <v>187</v>
      </c>
      <c r="G816" s="62">
        <v>526</v>
      </c>
      <c r="H816" s="31"/>
      <c r="I816" s="31"/>
      <c r="J816" s="31"/>
      <c r="K816" s="31"/>
      <c r="L816" s="31"/>
      <c r="M816" s="31"/>
      <c r="N816" s="31"/>
      <c r="O816" s="31"/>
      <c r="P816" s="31"/>
      <c r="Q816" s="32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s="13" customFormat="1" ht="23.25" customHeight="1">
      <c r="A817" s="237" t="s">
        <v>403</v>
      </c>
      <c r="B817" s="66"/>
      <c r="C817" s="48" t="s">
        <v>157</v>
      </c>
      <c r="D817" s="48" t="s">
        <v>123</v>
      </c>
      <c r="E817" s="155" t="s">
        <v>644</v>
      </c>
      <c r="F817" s="69"/>
      <c r="G817" s="70">
        <f>G818</f>
        <v>3547.6000000000004</v>
      </c>
      <c r="H817" s="31"/>
      <c r="I817" s="31"/>
      <c r="J817" s="31"/>
      <c r="K817" s="31"/>
      <c r="L817" s="31"/>
      <c r="M817" s="31"/>
      <c r="N817" s="31"/>
      <c r="O817" s="31"/>
      <c r="P817" s="31"/>
      <c r="Q817" s="32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s="13" customFormat="1" ht="15.75">
      <c r="A818" s="236" t="s">
        <v>226</v>
      </c>
      <c r="B818" s="55"/>
      <c r="C818" s="48" t="s">
        <v>157</v>
      </c>
      <c r="D818" s="48" t="s">
        <v>123</v>
      </c>
      <c r="E818" s="155" t="s">
        <v>644</v>
      </c>
      <c r="F818" s="56" t="s">
        <v>188</v>
      </c>
      <c r="G818" s="62">
        <f>G819</f>
        <v>3547.6000000000004</v>
      </c>
      <c r="H818" s="31"/>
      <c r="I818" s="31"/>
      <c r="J818" s="31"/>
      <c r="K818" s="31"/>
      <c r="L818" s="31"/>
      <c r="M818" s="31"/>
      <c r="N818" s="31"/>
      <c r="O818" s="31"/>
      <c r="P818" s="31"/>
      <c r="Q818" s="32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s="13" customFormat="1" ht="15.75">
      <c r="A819" s="281" t="s">
        <v>189</v>
      </c>
      <c r="B819" s="55"/>
      <c r="C819" s="48" t="s">
        <v>157</v>
      </c>
      <c r="D819" s="48" t="s">
        <v>123</v>
      </c>
      <c r="E819" s="155" t="s">
        <v>644</v>
      </c>
      <c r="F819" s="56" t="s">
        <v>187</v>
      </c>
      <c r="G819" s="62">
        <f>319.3+3228.3</f>
        <v>3547.6000000000004</v>
      </c>
      <c r="H819" s="31"/>
      <c r="I819" s="31"/>
      <c r="J819" s="31"/>
      <c r="K819" s="31"/>
      <c r="L819" s="31"/>
      <c r="M819" s="31"/>
      <c r="N819" s="31"/>
      <c r="O819" s="31"/>
      <c r="P819" s="31"/>
      <c r="Q819" s="32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s="13" customFormat="1" ht="31.5">
      <c r="A820" s="251" t="s">
        <v>713</v>
      </c>
      <c r="B820" s="51"/>
      <c r="C820" s="45" t="s">
        <v>157</v>
      </c>
      <c r="D820" s="45" t="s">
        <v>123</v>
      </c>
      <c r="E820" s="52" t="s">
        <v>711</v>
      </c>
      <c r="F820" s="57"/>
      <c r="G820" s="58">
        <f>G823</f>
        <v>6000</v>
      </c>
      <c r="H820" s="31"/>
      <c r="I820" s="31"/>
      <c r="J820" s="31"/>
      <c r="K820" s="31"/>
      <c r="L820" s="31"/>
      <c r="M820" s="31"/>
      <c r="N820" s="31"/>
      <c r="O820" s="31"/>
      <c r="P820" s="31"/>
      <c r="Q820" s="32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s="13" customFormat="1" ht="63">
      <c r="A821" s="237" t="s">
        <v>714</v>
      </c>
      <c r="B821" s="47"/>
      <c r="C821" s="48" t="s">
        <v>157</v>
      </c>
      <c r="D821" s="48" t="s">
        <v>123</v>
      </c>
      <c r="E821" s="56" t="s">
        <v>712</v>
      </c>
      <c r="F821" s="56"/>
      <c r="G821" s="62">
        <f>G822</f>
        <v>6000</v>
      </c>
      <c r="H821" s="31"/>
      <c r="I821" s="31"/>
      <c r="J821" s="31"/>
      <c r="K821" s="31"/>
      <c r="L821" s="31"/>
      <c r="M821" s="31"/>
      <c r="N821" s="31"/>
      <c r="O821" s="31"/>
      <c r="P821" s="31"/>
      <c r="Q821" s="32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s="13" customFormat="1" ht="31.5">
      <c r="A822" s="162" t="s">
        <v>190</v>
      </c>
      <c r="B822" s="47"/>
      <c r="C822" s="48" t="s">
        <v>157</v>
      </c>
      <c r="D822" s="48" t="s">
        <v>123</v>
      </c>
      <c r="E822" s="56" t="s">
        <v>712</v>
      </c>
      <c r="F822" s="56" t="s">
        <v>178</v>
      </c>
      <c r="G822" s="62">
        <f>G823</f>
        <v>6000</v>
      </c>
      <c r="H822" s="31"/>
      <c r="I822" s="31"/>
      <c r="J822" s="31"/>
      <c r="K822" s="31"/>
      <c r="L822" s="31"/>
      <c r="M822" s="31"/>
      <c r="N822" s="31"/>
      <c r="O822" s="31"/>
      <c r="P822" s="31"/>
      <c r="Q822" s="32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s="13" customFormat="1" ht="15.75">
      <c r="A823" s="234" t="s">
        <v>191</v>
      </c>
      <c r="B823" s="47"/>
      <c r="C823" s="48" t="s">
        <v>157</v>
      </c>
      <c r="D823" s="48" t="s">
        <v>123</v>
      </c>
      <c r="E823" s="56" t="s">
        <v>712</v>
      </c>
      <c r="F823" s="56" t="s">
        <v>192</v>
      </c>
      <c r="G823" s="62">
        <v>6000</v>
      </c>
      <c r="H823" s="31"/>
      <c r="I823" s="31"/>
      <c r="J823" s="31"/>
      <c r="K823" s="31"/>
      <c r="L823" s="31"/>
      <c r="M823" s="31"/>
      <c r="N823" s="31"/>
      <c r="O823" s="31"/>
      <c r="P823" s="31"/>
      <c r="Q823" s="32"/>
      <c r="R823" s="347" t="e">
        <f>G827+G835+G839+G842+G849+G853+#REF!+#REF!+#REF!+#REF!+G858+G861+G865+G887+G890+G893+G896+G900+G903+G908+#REF!+G914+G920+G923+#REF!+#REF!</f>
        <v>#REF!</v>
      </c>
      <c r="S823" s="31"/>
      <c r="T823" s="31"/>
      <c r="U823" s="31"/>
      <c r="V823" s="31"/>
      <c r="W823" s="31"/>
      <c r="X823" s="31"/>
      <c r="Y823" s="31"/>
      <c r="Z823" s="31"/>
    </row>
    <row r="824" spans="1:26" s="13" customFormat="1" ht="15.75">
      <c r="A824" s="233" t="s">
        <v>169</v>
      </c>
      <c r="B824" s="47"/>
      <c r="C824" s="45" t="s">
        <v>170</v>
      </c>
      <c r="D824" s="48"/>
      <c r="E824" s="49"/>
      <c r="F824" s="56"/>
      <c r="G824" s="58">
        <f>G825</f>
        <v>1264</v>
      </c>
      <c r="H824" s="31"/>
      <c r="I824" s="31"/>
      <c r="J824" s="31"/>
      <c r="K824" s="31"/>
      <c r="L824" s="31"/>
      <c r="M824" s="31"/>
      <c r="N824" s="31"/>
      <c r="O824" s="31"/>
      <c r="P824" s="31"/>
      <c r="Q824" s="32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s="13" customFormat="1" ht="15.75">
      <c r="A825" s="241" t="s">
        <v>136</v>
      </c>
      <c r="B825" s="51"/>
      <c r="C825" s="45" t="s">
        <v>170</v>
      </c>
      <c r="D825" s="45" t="s">
        <v>164</v>
      </c>
      <c r="E825" s="49"/>
      <c r="F825" s="69"/>
      <c r="G825" s="58">
        <f>G826</f>
        <v>1264</v>
      </c>
      <c r="H825" s="31"/>
      <c r="I825" s="31"/>
      <c r="J825" s="31"/>
      <c r="K825" s="31"/>
      <c r="L825" s="31"/>
      <c r="M825" s="31"/>
      <c r="N825" s="31"/>
      <c r="O825" s="31"/>
      <c r="P825" s="31"/>
      <c r="Q825" s="32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s="13" customFormat="1" ht="31.5">
      <c r="A826" s="241" t="s">
        <v>439</v>
      </c>
      <c r="B826" s="66"/>
      <c r="C826" s="45" t="s">
        <v>170</v>
      </c>
      <c r="D826" s="45" t="s">
        <v>164</v>
      </c>
      <c r="E826" s="52" t="s">
        <v>19</v>
      </c>
      <c r="F826" s="67"/>
      <c r="G826" s="68">
        <f>G829</f>
        <v>1264</v>
      </c>
      <c r="H826" s="31"/>
      <c r="I826" s="31"/>
      <c r="J826" s="31"/>
      <c r="K826" s="31"/>
      <c r="L826" s="31"/>
      <c r="M826" s="31"/>
      <c r="N826" s="31"/>
      <c r="O826" s="31"/>
      <c r="P826" s="31"/>
      <c r="Q826" s="32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s="13" customFormat="1" ht="15.75">
      <c r="A827" s="237" t="s">
        <v>110</v>
      </c>
      <c r="B827" s="47"/>
      <c r="C827" s="48" t="s">
        <v>170</v>
      </c>
      <c r="D827" s="48" t="s">
        <v>164</v>
      </c>
      <c r="E827" s="49" t="s">
        <v>21</v>
      </c>
      <c r="F827" s="56"/>
      <c r="G827" s="62">
        <f>G828</f>
        <v>1264</v>
      </c>
      <c r="H827" s="31"/>
      <c r="I827" s="31"/>
      <c r="J827" s="31"/>
      <c r="K827" s="31"/>
      <c r="L827" s="31"/>
      <c r="M827" s="31"/>
      <c r="N827" s="31"/>
      <c r="O827" s="31"/>
      <c r="P827" s="31"/>
      <c r="Q827" s="32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s="13" customFormat="1" ht="15.75">
      <c r="A828" s="236" t="s">
        <v>226</v>
      </c>
      <c r="B828" s="55"/>
      <c r="C828" s="48" t="s">
        <v>170</v>
      </c>
      <c r="D828" s="48" t="s">
        <v>164</v>
      </c>
      <c r="E828" s="49" t="s">
        <v>21</v>
      </c>
      <c r="F828" s="56" t="s">
        <v>188</v>
      </c>
      <c r="G828" s="62">
        <f>G829</f>
        <v>1264</v>
      </c>
      <c r="H828" s="31"/>
      <c r="I828" s="31"/>
      <c r="J828" s="31"/>
      <c r="K828" s="31"/>
      <c r="L828" s="31"/>
      <c r="M828" s="31"/>
      <c r="N828" s="31"/>
      <c r="O828" s="31"/>
      <c r="P828" s="31"/>
      <c r="Q828" s="32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s="13" customFormat="1" ht="15.75">
      <c r="A829" s="281" t="s">
        <v>189</v>
      </c>
      <c r="B829" s="55"/>
      <c r="C829" s="48" t="s">
        <v>170</v>
      </c>
      <c r="D829" s="48" t="s">
        <v>164</v>
      </c>
      <c r="E829" s="49" t="s">
        <v>21</v>
      </c>
      <c r="F829" s="56" t="s">
        <v>187</v>
      </c>
      <c r="G829" s="62">
        <f>896+368</f>
        <v>1264</v>
      </c>
      <c r="H829" s="31"/>
      <c r="I829" s="31"/>
      <c r="J829" s="31"/>
      <c r="K829" s="31"/>
      <c r="L829" s="31"/>
      <c r="M829" s="31"/>
      <c r="N829" s="31"/>
      <c r="O829" s="31"/>
      <c r="P829" s="31"/>
      <c r="Q829" s="32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s="13" customFormat="1" ht="15.75">
      <c r="A830" s="233" t="s">
        <v>144</v>
      </c>
      <c r="B830" s="47"/>
      <c r="C830" s="45" t="s">
        <v>172</v>
      </c>
      <c r="D830" s="45"/>
      <c r="E830" s="297" t="s">
        <v>175</v>
      </c>
      <c r="F830" s="298" t="s">
        <v>175</v>
      </c>
      <c r="G830" s="58">
        <f>G831</f>
        <v>24618.874</v>
      </c>
      <c r="H830" s="31"/>
      <c r="I830" s="31"/>
      <c r="J830" s="31"/>
      <c r="K830" s="31"/>
      <c r="L830" s="31"/>
      <c r="M830" s="31"/>
      <c r="N830" s="31"/>
      <c r="O830" s="31"/>
      <c r="P830" s="31"/>
      <c r="Q830" s="32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s="13" customFormat="1" ht="15.75">
      <c r="A831" s="251" t="s">
        <v>208</v>
      </c>
      <c r="B831" s="51"/>
      <c r="C831" s="45" t="s">
        <v>172</v>
      </c>
      <c r="D831" s="45" t="s">
        <v>157</v>
      </c>
      <c r="E831" s="52"/>
      <c r="F831" s="57"/>
      <c r="G831" s="58">
        <f>G832+G839</f>
        <v>24618.874</v>
      </c>
      <c r="H831" s="31"/>
      <c r="I831" s="31"/>
      <c r="J831" s="31"/>
      <c r="K831" s="31"/>
      <c r="L831" s="31"/>
      <c r="M831" s="31"/>
      <c r="N831" s="31"/>
      <c r="O831" s="31"/>
      <c r="P831" s="31"/>
      <c r="Q831" s="32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s="13" customFormat="1" ht="31.5">
      <c r="A832" s="241" t="s">
        <v>439</v>
      </c>
      <c r="B832" s="54"/>
      <c r="C832" s="45" t="s">
        <v>172</v>
      </c>
      <c r="D832" s="45" t="s">
        <v>157</v>
      </c>
      <c r="E832" s="52" t="s">
        <v>19</v>
      </c>
      <c r="F832" s="57"/>
      <c r="G832" s="58">
        <f>G833+G836</f>
        <v>3314.6</v>
      </c>
      <c r="H832" s="31"/>
      <c r="I832" s="31"/>
      <c r="J832" s="31"/>
      <c r="K832" s="31"/>
      <c r="L832" s="31"/>
      <c r="M832" s="31"/>
      <c r="N832" s="31"/>
      <c r="O832" s="31"/>
      <c r="P832" s="31"/>
      <c r="Q832" s="32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s="13" customFormat="1" ht="15.75">
      <c r="A833" s="234" t="s">
        <v>444</v>
      </c>
      <c r="B833" s="55"/>
      <c r="C833" s="48" t="s">
        <v>172</v>
      </c>
      <c r="D833" s="48" t="s">
        <v>157</v>
      </c>
      <c r="E833" s="49" t="s">
        <v>510</v>
      </c>
      <c r="F833" s="56"/>
      <c r="G833" s="62">
        <f>G834</f>
        <v>100</v>
      </c>
      <c r="H833" s="31"/>
      <c r="I833" s="31"/>
      <c r="J833" s="31"/>
      <c r="K833" s="31"/>
      <c r="L833" s="31"/>
      <c r="M833" s="31"/>
      <c r="N833" s="31"/>
      <c r="O833" s="31"/>
      <c r="P833" s="31"/>
      <c r="Q833" s="32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s="13" customFormat="1" ht="15.75">
      <c r="A834" s="236" t="s">
        <v>226</v>
      </c>
      <c r="B834" s="55"/>
      <c r="C834" s="48" t="s">
        <v>172</v>
      </c>
      <c r="D834" s="48" t="s">
        <v>157</v>
      </c>
      <c r="E834" s="49" t="s">
        <v>510</v>
      </c>
      <c r="F834" s="56" t="s">
        <v>188</v>
      </c>
      <c r="G834" s="62">
        <f>G835</f>
        <v>100</v>
      </c>
      <c r="H834" s="31"/>
      <c r="I834" s="31"/>
      <c r="J834" s="31"/>
      <c r="K834" s="31"/>
      <c r="L834" s="31"/>
      <c r="M834" s="31"/>
      <c r="N834" s="31"/>
      <c r="O834" s="31"/>
      <c r="P834" s="31"/>
      <c r="Q834" s="32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s="13" customFormat="1" ht="15.75">
      <c r="A835" s="281" t="s">
        <v>189</v>
      </c>
      <c r="B835" s="55"/>
      <c r="C835" s="48" t="s">
        <v>172</v>
      </c>
      <c r="D835" s="48" t="s">
        <v>157</v>
      </c>
      <c r="E835" s="49" t="s">
        <v>510</v>
      </c>
      <c r="F835" s="56" t="s">
        <v>187</v>
      </c>
      <c r="G835" s="62">
        <v>100</v>
      </c>
      <c r="H835" s="31"/>
      <c r="I835" s="31"/>
      <c r="J835" s="31"/>
      <c r="K835" s="31"/>
      <c r="L835" s="31"/>
      <c r="M835" s="31"/>
      <c r="N835" s="31"/>
      <c r="O835" s="31"/>
      <c r="P835" s="31"/>
      <c r="Q835" s="32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s="13" customFormat="1" ht="15.75">
      <c r="A836" s="234" t="s">
        <v>441</v>
      </c>
      <c r="B836" s="55"/>
      <c r="C836" s="48" t="s">
        <v>172</v>
      </c>
      <c r="D836" s="48" t="s">
        <v>157</v>
      </c>
      <c r="E836" s="49" t="s">
        <v>9</v>
      </c>
      <c r="F836" s="56"/>
      <c r="G836" s="62">
        <f>G837</f>
        <v>3214.6</v>
      </c>
      <c r="H836" s="31"/>
      <c r="I836" s="31"/>
      <c r="J836" s="31"/>
      <c r="K836" s="31"/>
      <c r="L836" s="31"/>
      <c r="M836" s="31"/>
      <c r="N836" s="31"/>
      <c r="O836" s="31"/>
      <c r="P836" s="31"/>
      <c r="Q836" s="32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s="13" customFormat="1" ht="15.75">
      <c r="A837" s="236" t="s">
        <v>226</v>
      </c>
      <c r="B837" s="55"/>
      <c r="C837" s="48" t="s">
        <v>172</v>
      </c>
      <c r="D837" s="48" t="s">
        <v>157</v>
      </c>
      <c r="E837" s="49" t="s">
        <v>9</v>
      </c>
      <c r="F837" s="56" t="s">
        <v>188</v>
      </c>
      <c r="G837" s="62">
        <f>G838</f>
        <v>3214.6</v>
      </c>
      <c r="H837" s="31"/>
      <c r="I837" s="31"/>
      <c r="J837" s="31"/>
      <c r="K837" s="31"/>
      <c r="L837" s="31"/>
      <c r="M837" s="31"/>
      <c r="N837" s="31"/>
      <c r="O837" s="31"/>
      <c r="P837" s="31"/>
      <c r="Q837" s="32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s="13" customFormat="1" ht="15.75">
      <c r="A838" s="281" t="s">
        <v>189</v>
      </c>
      <c r="B838" s="55"/>
      <c r="C838" s="48" t="s">
        <v>172</v>
      </c>
      <c r="D838" s="48" t="s">
        <v>157</v>
      </c>
      <c r="E838" s="49" t="s">
        <v>9</v>
      </c>
      <c r="F838" s="56" t="s">
        <v>187</v>
      </c>
      <c r="G838" s="62">
        <v>3214.6</v>
      </c>
      <c r="H838" s="31"/>
      <c r="I838" s="31"/>
      <c r="J838" s="31"/>
      <c r="K838" s="31"/>
      <c r="L838" s="31"/>
      <c r="M838" s="31"/>
      <c r="N838" s="31"/>
      <c r="O838" s="31"/>
      <c r="P838" s="31"/>
      <c r="Q838" s="32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s="13" customFormat="1" ht="40.5" customHeight="1">
      <c r="A839" s="251" t="s">
        <v>322</v>
      </c>
      <c r="B839" s="54"/>
      <c r="C839" s="45" t="s">
        <v>172</v>
      </c>
      <c r="D839" s="45" t="s">
        <v>157</v>
      </c>
      <c r="E839" s="52" t="s">
        <v>323</v>
      </c>
      <c r="F839" s="57"/>
      <c r="G839" s="58">
        <f>G840+G843</f>
        <v>21304.274</v>
      </c>
      <c r="H839" s="31"/>
      <c r="I839" s="31"/>
      <c r="J839" s="31"/>
      <c r="K839" s="31"/>
      <c r="L839" s="31"/>
      <c r="M839" s="31"/>
      <c r="N839" s="31"/>
      <c r="O839" s="31"/>
      <c r="P839" s="31"/>
      <c r="Q839" s="32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s="13" customFormat="1" ht="63">
      <c r="A840" s="256" t="s">
        <v>326</v>
      </c>
      <c r="B840" s="54"/>
      <c r="C840" s="48" t="s">
        <v>172</v>
      </c>
      <c r="D840" s="48" t="s">
        <v>157</v>
      </c>
      <c r="E840" s="49" t="s">
        <v>324</v>
      </c>
      <c r="F840" s="57"/>
      <c r="G840" s="62">
        <f>G841</f>
        <v>20899.088</v>
      </c>
      <c r="H840" s="31"/>
      <c r="I840" s="31"/>
      <c r="J840" s="31"/>
      <c r="K840" s="31"/>
      <c r="L840" s="31"/>
      <c r="M840" s="31"/>
      <c r="N840" s="31"/>
      <c r="O840" s="31"/>
      <c r="P840" s="31"/>
      <c r="Q840" s="32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s="13" customFormat="1" ht="15.75">
      <c r="A841" s="237" t="s">
        <v>90</v>
      </c>
      <c r="B841" s="55"/>
      <c r="C841" s="48" t="s">
        <v>172</v>
      </c>
      <c r="D841" s="48" t="s">
        <v>157</v>
      </c>
      <c r="E841" s="49" t="s">
        <v>324</v>
      </c>
      <c r="F841" s="56" t="s">
        <v>87</v>
      </c>
      <c r="G841" s="62">
        <f>G842</f>
        <v>20899.088</v>
      </c>
      <c r="H841" s="31"/>
      <c r="I841" s="31"/>
      <c r="J841" s="31"/>
      <c r="K841" s="31"/>
      <c r="L841" s="31"/>
      <c r="M841" s="31"/>
      <c r="N841" s="31"/>
      <c r="O841" s="31"/>
      <c r="P841" s="31"/>
      <c r="Q841" s="32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s="13" customFormat="1" ht="27.75" customHeight="1">
      <c r="A842" s="270" t="s">
        <v>209</v>
      </c>
      <c r="B842" s="55"/>
      <c r="C842" s="48" t="s">
        <v>172</v>
      </c>
      <c r="D842" s="48" t="s">
        <v>157</v>
      </c>
      <c r="E842" s="49" t="s">
        <v>324</v>
      </c>
      <c r="F842" s="56" t="s">
        <v>210</v>
      </c>
      <c r="G842" s="72">
        <v>20899.088</v>
      </c>
      <c r="H842" s="31"/>
      <c r="I842" s="31"/>
      <c r="J842" s="31"/>
      <c r="K842" s="31"/>
      <c r="L842" s="31"/>
      <c r="M842" s="31"/>
      <c r="N842" s="31"/>
      <c r="O842" s="31"/>
      <c r="P842" s="31"/>
      <c r="Q842" s="32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s="13" customFormat="1" ht="47.25">
      <c r="A843" s="256" t="s">
        <v>327</v>
      </c>
      <c r="B843" s="54"/>
      <c r="C843" s="48" t="s">
        <v>172</v>
      </c>
      <c r="D843" s="48" t="s">
        <v>157</v>
      </c>
      <c r="E843" s="49" t="s">
        <v>325</v>
      </c>
      <c r="F843" s="57"/>
      <c r="G843" s="62">
        <f>G844</f>
        <v>405.186</v>
      </c>
      <c r="H843" s="31"/>
      <c r="I843" s="31"/>
      <c r="J843" s="31"/>
      <c r="K843" s="31"/>
      <c r="L843" s="31"/>
      <c r="M843" s="31"/>
      <c r="N843" s="31"/>
      <c r="O843" s="31"/>
      <c r="P843" s="31"/>
      <c r="Q843" s="32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s="13" customFormat="1" ht="15.75">
      <c r="A844" s="237" t="s">
        <v>90</v>
      </c>
      <c r="B844" s="55"/>
      <c r="C844" s="48" t="s">
        <v>172</v>
      </c>
      <c r="D844" s="48" t="s">
        <v>157</v>
      </c>
      <c r="E844" s="49" t="s">
        <v>325</v>
      </c>
      <c r="F844" s="56" t="s">
        <v>87</v>
      </c>
      <c r="G844" s="62">
        <f>G845</f>
        <v>405.186</v>
      </c>
      <c r="H844" s="31"/>
      <c r="I844" s="31"/>
      <c r="J844" s="31"/>
      <c r="K844" s="31"/>
      <c r="L844" s="31"/>
      <c r="M844" s="31"/>
      <c r="N844" s="31"/>
      <c r="O844" s="31"/>
      <c r="P844" s="31"/>
      <c r="Q844" s="34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s="13" customFormat="1" ht="15.75">
      <c r="A845" s="270" t="s">
        <v>209</v>
      </c>
      <c r="B845" s="55"/>
      <c r="C845" s="48" t="s">
        <v>172</v>
      </c>
      <c r="D845" s="48" t="s">
        <v>157</v>
      </c>
      <c r="E845" s="49" t="s">
        <v>325</v>
      </c>
      <c r="F845" s="56" t="s">
        <v>210</v>
      </c>
      <c r="G845" s="72">
        <v>405.186</v>
      </c>
      <c r="H845" s="31"/>
      <c r="I845" s="31"/>
      <c r="J845" s="31"/>
      <c r="K845" s="31"/>
      <c r="L845" s="31"/>
      <c r="M845" s="31"/>
      <c r="N845" s="31"/>
      <c r="O845" s="31"/>
      <c r="P845" s="31"/>
      <c r="Q845" s="32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s="13" customFormat="1" ht="15.75">
      <c r="A846" s="233" t="s">
        <v>155</v>
      </c>
      <c r="B846" s="47"/>
      <c r="C846" s="45" t="s">
        <v>127</v>
      </c>
      <c r="D846" s="45"/>
      <c r="E846" s="297" t="s">
        <v>175</v>
      </c>
      <c r="F846" s="298" t="s">
        <v>175</v>
      </c>
      <c r="G846" s="58">
        <f>G847</f>
        <v>0</v>
      </c>
      <c r="H846" s="31"/>
      <c r="I846" s="31"/>
      <c r="J846" s="31"/>
      <c r="K846" s="31"/>
      <c r="L846" s="31"/>
      <c r="M846" s="31"/>
      <c r="N846" s="31"/>
      <c r="O846" s="31"/>
      <c r="P846" s="31"/>
      <c r="Q846" s="32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s="13" customFormat="1" ht="28.5" customHeight="1">
      <c r="A847" s="251" t="s">
        <v>159</v>
      </c>
      <c r="B847" s="51"/>
      <c r="C847" s="45" t="s">
        <v>127</v>
      </c>
      <c r="D847" s="45" t="s">
        <v>170</v>
      </c>
      <c r="E847" s="52"/>
      <c r="F847" s="57"/>
      <c r="G847" s="58">
        <f>G848</f>
        <v>0</v>
      </c>
      <c r="H847" s="31"/>
      <c r="I847" s="31"/>
      <c r="J847" s="31"/>
      <c r="K847" s="31"/>
      <c r="L847" s="31"/>
      <c r="M847" s="31"/>
      <c r="N847" s="31"/>
      <c r="O847" s="31"/>
      <c r="P847" s="31"/>
      <c r="Q847" s="32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s="13" customFormat="1" ht="29.25" customHeight="1">
      <c r="A848" s="241" t="s">
        <v>439</v>
      </c>
      <c r="B848" s="54"/>
      <c r="C848" s="45" t="s">
        <v>127</v>
      </c>
      <c r="D848" s="45" t="s">
        <v>170</v>
      </c>
      <c r="E848" s="52" t="s">
        <v>19</v>
      </c>
      <c r="F848" s="57"/>
      <c r="G848" s="58">
        <f>G849</f>
        <v>0</v>
      </c>
      <c r="H848" s="31"/>
      <c r="I848" s="31"/>
      <c r="J848" s="31"/>
      <c r="K848" s="31"/>
      <c r="L848" s="31"/>
      <c r="M848" s="31"/>
      <c r="N848" s="31"/>
      <c r="O848" s="31"/>
      <c r="P848" s="31"/>
      <c r="Q848" s="32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s="13" customFormat="1" ht="47.25">
      <c r="A849" s="234" t="s">
        <v>649</v>
      </c>
      <c r="B849" s="55"/>
      <c r="C849" s="48" t="s">
        <v>127</v>
      </c>
      <c r="D849" s="48" t="s">
        <v>170</v>
      </c>
      <c r="E849" s="49" t="s">
        <v>648</v>
      </c>
      <c r="F849" s="56"/>
      <c r="G849" s="62">
        <f>G850</f>
        <v>0</v>
      </c>
      <c r="H849" s="31"/>
      <c r="I849" s="31"/>
      <c r="J849" s="31"/>
      <c r="K849" s="31"/>
      <c r="L849" s="31"/>
      <c r="M849" s="31"/>
      <c r="N849" s="31"/>
      <c r="O849" s="31"/>
      <c r="P849" s="31"/>
      <c r="Q849" s="32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s="13" customFormat="1" ht="19.5" customHeight="1">
      <c r="A850" s="162" t="s">
        <v>227</v>
      </c>
      <c r="B850" s="55"/>
      <c r="C850" s="48" t="s">
        <v>127</v>
      </c>
      <c r="D850" s="48" t="s">
        <v>170</v>
      </c>
      <c r="E850" s="49" t="s">
        <v>648</v>
      </c>
      <c r="F850" s="56" t="s">
        <v>199</v>
      </c>
      <c r="G850" s="62">
        <f>G851</f>
        <v>0</v>
      </c>
      <c r="H850" s="31"/>
      <c r="I850" s="31"/>
      <c r="J850" s="31"/>
      <c r="K850" s="31"/>
      <c r="L850" s="31"/>
      <c r="M850" s="31"/>
      <c r="N850" s="31"/>
      <c r="O850" s="31"/>
      <c r="P850" s="31"/>
      <c r="Q850" s="32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s="13" customFormat="1" ht="15.75">
      <c r="A851" s="270" t="s">
        <v>179</v>
      </c>
      <c r="B851" s="55"/>
      <c r="C851" s="48" t="s">
        <v>127</v>
      </c>
      <c r="D851" s="48" t="s">
        <v>170</v>
      </c>
      <c r="E851" s="49" t="s">
        <v>648</v>
      </c>
      <c r="F851" s="56" t="s">
        <v>200</v>
      </c>
      <c r="G851" s="62">
        <v>0</v>
      </c>
      <c r="H851" s="31"/>
      <c r="I851" s="31"/>
      <c r="J851" s="31"/>
      <c r="K851" s="31"/>
      <c r="L851" s="31"/>
      <c r="M851" s="31"/>
      <c r="N851" s="31"/>
      <c r="O851" s="31"/>
      <c r="P851" s="31"/>
      <c r="Q851" s="32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s="13" customFormat="1" ht="15.75">
      <c r="A852" s="253" t="s">
        <v>526</v>
      </c>
      <c r="B852" s="111" t="s">
        <v>207</v>
      </c>
      <c r="C852" s="168"/>
      <c r="D852" s="168"/>
      <c r="E852" s="169"/>
      <c r="F852" s="168"/>
      <c r="G852" s="313">
        <f>G853</f>
        <v>2639.3</v>
      </c>
      <c r="H852" s="31"/>
      <c r="I852" s="31"/>
      <c r="J852" s="31"/>
      <c r="K852" s="31"/>
      <c r="L852" s="31"/>
      <c r="M852" s="31"/>
      <c r="N852" s="31"/>
      <c r="O852" s="31"/>
      <c r="P852" s="31"/>
      <c r="Q852" s="32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s="13" customFormat="1" ht="15.75">
      <c r="A853" s="233" t="s">
        <v>131</v>
      </c>
      <c r="B853" s="51"/>
      <c r="C853" s="45" t="s">
        <v>157</v>
      </c>
      <c r="D853" s="48"/>
      <c r="E853" s="49" t="s">
        <v>175</v>
      </c>
      <c r="F853" s="48"/>
      <c r="G853" s="58">
        <f>G854</f>
        <v>2639.3</v>
      </c>
      <c r="H853" s="31"/>
      <c r="I853" s="31"/>
      <c r="J853" s="31"/>
      <c r="K853" s="31"/>
      <c r="L853" s="31"/>
      <c r="M853" s="31"/>
      <c r="N853" s="31"/>
      <c r="O853" s="31"/>
      <c r="P853" s="31"/>
      <c r="Q853" s="32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s="13" customFormat="1" ht="31.5">
      <c r="A854" s="241" t="s">
        <v>154</v>
      </c>
      <c r="B854" s="66"/>
      <c r="C854" s="45" t="s">
        <v>157</v>
      </c>
      <c r="D854" s="45" t="s">
        <v>130</v>
      </c>
      <c r="E854" s="52" t="s">
        <v>175</v>
      </c>
      <c r="F854" s="67"/>
      <c r="G854" s="68">
        <f>G855</f>
        <v>2639.3</v>
      </c>
      <c r="H854" s="31"/>
      <c r="I854" s="31"/>
      <c r="J854" s="31"/>
      <c r="K854" s="31"/>
      <c r="L854" s="31"/>
      <c r="M854" s="31"/>
      <c r="N854" s="31"/>
      <c r="O854" s="31"/>
      <c r="P854" s="31"/>
      <c r="Q854" s="32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s="13" customFormat="1" ht="31.5">
      <c r="A855" s="241" t="s">
        <v>527</v>
      </c>
      <c r="B855" s="66"/>
      <c r="C855" s="45" t="s">
        <v>157</v>
      </c>
      <c r="D855" s="45" t="s">
        <v>130</v>
      </c>
      <c r="E855" s="52" t="s">
        <v>71</v>
      </c>
      <c r="F855" s="67"/>
      <c r="G855" s="68">
        <f>G856+G860</f>
        <v>2639.3</v>
      </c>
      <c r="H855" s="31"/>
      <c r="I855" s="31"/>
      <c r="J855" s="31"/>
      <c r="K855" s="31"/>
      <c r="L855" s="31"/>
      <c r="M855" s="31"/>
      <c r="N855" s="31"/>
      <c r="O855" s="31"/>
      <c r="P855" s="31"/>
      <c r="Q855" s="32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s="13" customFormat="1" ht="31.5">
      <c r="A856" s="237" t="s">
        <v>639</v>
      </c>
      <c r="B856" s="66"/>
      <c r="C856" s="48" t="s">
        <v>157</v>
      </c>
      <c r="D856" s="48" t="s">
        <v>130</v>
      </c>
      <c r="E856" s="49" t="s">
        <v>72</v>
      </c>
      <c r="F856" s="69"/>
      <c r="G856" s="70">
        <f>G857</f>
        <v>1451.9</v>
      </c>
      <c r="H856" s="31"/>
      <c r="I856" s="31"/>
      <c r="J856" s="31"/>
      <c r="K856" s="31"/>
      <c r="L856" s="31"/>
      <c r="M856" s="31"/>
      <c r="N856" s="31"/>
      <c r="O856" s="31"/>
      <c r="P856" s="31"/>
      <c r="Q856" s="32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s="13" customFormat="1" ht="15.75">
      <c r="A857" s="237" t="s">
        <v>103</v>
      </c>
      <c r="B857" s="66"/>
      <c r="C857" s="48" t="s">
        <v>157</v>
      </c>
      <c r="D857" s="48" t="s">
        <v>130</v>
      </c>
      <c r="E857" s="49" t="s">
        <v>73</v>
      </c>
      <c r="F857" s="69"/>
      <c r="G857" s="70">
        <f>G858</f>
        <v>1451.9</v>
      </c>
      <c r="H857" s="31"/>
      <c r="I857" s="31"/>
      <c r="J857" s="31"/>
      <c r="K857" s="31"/>
      <c r="L857" s="31"/>
      <c r="M857" s="31"/>
      <c r="N857" s="31"/>
      <c r="O857" s="31"/>
      <c r="P857" s="31"/>
      <c r="Q857" s="32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s="13" customFormat="1" ht="15.75" customHeight="1">
      <c r="A858" s="236" t="s">
        <v>116</v>
      </c>
      <c r="B858" s="66"/>
      <c r="C858" s="48" t="s">
        <v>157</v>
      </c>
      <c r="D858" s="48" t="s">
        <v>130</v>
      </c>
      <c r="E858" s="49" t="s">
        <v>73</v>
      </c>
      <c r="F858" s="56" t="s">
        <v>198</v>
      </c>
      <c r="G858" s="70">
        <f>G859</f>
        <v>1451.9</v>
      </c>
      <c r="H858" s="31"/>
      <c r="I858" s="31"/>
      <c r="J858" s="31"/>
      <c r="K858" s="31"/>
      <c r="L858" s="31"/>
      <c r="M858" s="31"/>
      <c r="N858" s="31"/>
      <c r="O858" s="31"/>
      <c r="P858" s="31"/>
      <c r="Q858" s="32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s="13" customFormat="1" ht="15.75">
      <c r="A859" s="236" t="s">
        <v>193</v>
      </c>
      <c r="B859" s="66"/>
      <c r="C859" s="48" t="s">
        <v>157</v>
      </c>
      <c r="D859" s="48" t="s">
        <v>130</v>
      </c>
      <c r="E859" s="49" t="s">
        <v>73</v>
      </c>
      <c r="F859" s="56" t="s">
        <v>194</v>
      </c>
      <c r="G859" s="62">
        <f>1777-325.1</f>
        <v>1451.9</v>
      </c>
      <c r="H859" s="31"/>
      <c r="I859" s="31"/>
      <c r="J859" s="31"/>
      <c r="K859" s="31"/>
      <c r="L859" s="31"/>
      <c r="M859" s="31"/>
      <c r="N859" s="31"/>
      <c r="O859" s="31"/>
      <c r="P859" s="31"/>
      <c r="Q859" s="32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s="13" customFormat="1" ht="15.75">
      <c r="A860" s="239" t="s">
        <v>528</v>
      </c>
      <c r="B860" s="66"/>
      <c r="C860" s="48" t="s">
        <v>157</v>
      </c>
      <c r="D860" s="48" t="s">
        <v>130</v>
      </c>
      <c r="E860" s="49" t="s">
        <v>640</v>
      </c>
      <c r="F860" s="56"/>
      <c r="G860" s="62">
        <f>G861</f>
        <v>1187.4</v>
      </c>
      <c r="H860" s="31"/>
      <c r="I860" s="31"/>
      <c r="J860" s="31"/>
      <c r="K860" s="31"/>
      <c r="L860" s="31"/>
      <c r="M860" s="31"/>
      <c r="N860" s="31"/>
      <c r="O860" s="31"/>
      <c r="P860" s="31"/>
      <c r="Q860" s="32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s="13" customFormat="1" ht="30.75" customHeight="1">
      <c r="A861" s="237" t="s">
        <v>103</v>
      </c>
      <c r="B861" s="66"/>
      <c r="C861" s="48" t="s">
        <v>157</v>
      </c>
      <c r="D861" s="48" t="s">
        <v>130</v>
      </c>
      <c r="E861" s="49" t="s">
        <v>641</v>
      </c>
      <c r="F861" s="69"/>
      <c r="G861" s="70">
        <f>G862+G864</f>
        <v>1187.4</v>
      </c>
      <c r="H861" s="31"/>
      <c r="I861" s="31"/>
      <c r="J861" s="31"/>
      <c r="K861" s="31"/>
      <c r="L861" s="31"/>
      <c r="M861" s="31"/>
      <c r="N861" s="31"/>
      <c r="O861" s="31"/>
      <c r="P861" s="31"/>
      <c r="Q861" s="32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s="13" customFormat="1" ht="47.25">
      <c r="A862" s="236" t="s">
        <v>116</v>
      </c>
      <c r="B862" s="66"/>
      <c r="C862" s="48" t="s">
        <v>157</v>
      </c>
      <c r="D862" s="48" t="s">
        <v>130</v>
      </c>
      <c r="E862" s="49" t="s">
        <v>641</v>
      </c>
      <c r="F862" s="56" t="s">
        <v>198</v>
      </c>
      <c r="G862" s="70">
        <f>G863</f>
        <v>1147.5</v>
      </c>
      <c r="H862" s="31"/>
      <c r="I862" s="31"/>
      <c r="J862" s="31"/>
      <c r="K862" s="31"/>
      <c r="L862" s="31"/>
      <c r="M862" s="31"/>
      <c r="N862" s="31"/>
      <c r="O862" s="31"/>
      <c r="P862" s="31"/>
      <c r="Q862" s="32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s="13" customFormat="1" ht="15.75">
      <c r="A863" s="236" t="s">
        <v>193</v>
      </c>
      <c r="B863" s="66"/>
      <c r="C863" s="48" t="s">
        <v>157</v>
      </c>
      <c r="D863" s="48" t="s">
        <v>130</v>
      </c>
      <c r="E863" s="49" t="s">
        <v>641</v>
      </c>
      <c r="F863" s="56" t="s">
        <v>194</v>
      </c>
      <c r="G863" s="62">
        <f>1317-169.5</f>
        <v>1147.5</v>
      </c>
      <c r="H863" s="31"/>
      <c r="I863" s="31"/>
      <c r="J863" s="31"/>
      <c r="K863" s="31"/>
      <c r="L863" s="31"/>
      <c r="M863" s="31"/>
      <c r="N863" s="31"/>
      <c r="O863" s="31"/>
      <c r="P863" s="31"/>
      <c r="Q863" s="32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s="13" customFormat="1" ht="15" customHeight="1">
      <c r="A864" s="236" t="s">
        <v>226</v>
      </c>
      <c r="B864" s="55"/>
      <c r="C864" s="48" t="s">
        <v>157</v>
      </c>
      <c r="D864" s="48" t="s">
        <v>130</v>
      </c>
      <c r="E864" s="49" t="s">
        <v>641</v>
      </c>
      <c r="F864" s="56" t="s">
        <v>188</v>
      </c>
      <c r="G864" s="62">
        <f>G865</f>
        <v>39.9</v>
      </c>
      <c r="H864" s="31"/>
      <c r="I864" s="31"/>
      <c r="J864" s="31"/>
      <c r="K864" s="31"/>
      <c r="L864" s="31"/>
      <c r="M864" s="31"/>
      <c r="N864" s="31"/>
      <c r="O864" s="31"/>
      <c r="P864" s="31"/>
      <c r="Q864" s="32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s="13" customFormat="1" ht="15.75">
      <c r="A865" s="256" t="s">
        <v>189</v>
      </c>
      <c r="B865" s="55"/>
      <c r="C865" s="48" t="s">
        <v>157</v>
      </c>
      <c r="D865" s="48" t="s">
        <v>130</v>
      </c>
      <c r="E865" s="49" t="s">
        <v>641</v>
      </c>
      <c r="F865" s="56" t="s">
        <v>187</v>
      </c>
      <c r="G865" s="62">
        <v>39.9</v>
      </c>
      <c r="H865" s="31"/>
      <c r="I865" s="31"/>
      <c r="J865" s="31"/>
      <c r="K865" s="31"/>
      <c r="L865" s="31"/>
      <c r="M865" s="31"/>
      <c r="N865" s="31"/>
      <c r="O865" s="31"/>
      <c r="P865" s="31"/>
      <c r="Q865" s="32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s="13" customFormat="1" ht="31.5">
      <c r="A866" s="253" t="s">
        <v>609</v>
      </c>
      <c r="B866" s="111" t="s">
        <v>213</v>
      </c>
      <c r="C866" s="168"/>
      <c r="D866" s="168"/>
      <c r="E866" s="169"/>
      <c r="F866" s="168"/>
      <c r="G866" s="313">
        <f>G867+G875+G892+G1024+G1011+G1017+G1033</f>
        <v>244801.374</v>
      </c>
      <c r="H866" s="31"/>
      <c r="I866" s="31"/>
      <c r="J866" s="31"/>
      <c r="K866" s="31"/>
      <c r="L866" s="31"/>
      <c r="M866" s="31"/>
      <c r="N866" s="31"/>
      <c r="O866" s="31"/>
      <c r="P866" s="31"/>
      <c r="Q866" s="32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s="13" customFormat="1" ht="15.75">
      <c r="A867" s="233" t="s">
        <v>131</v>
      </c>
      <c r="B867" s="51"/>
      <c r="C867" s="45" t="s">
        <v>157</v>
      </c>
      <c r="D867" s="48"/>
      <c r="E867" s="49" t="s">
        <v>175</v>
      </c>
      <c r="F867" s="48"/>
      <c r="G867" s="104">
        <f>G869</f>
        <v>17526.8</v>
      </c>
      <c r="H867" s="31"/>
      <c r="I867" s="31"/>
      <c r="J867" s="31"/>
      <c r="K867" s="31"/>
      <c r="L867" s="31"/>
      <c r="M867" s="31"/>
      <c r="N867" s="31"/>
      <c r="O867" s="31"/>
      <c r="P867" s="31"/>
      <c r="Q867" s="32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17" s="31" customFormat="1" ht="31.5">
      <c r="A868" s="233" t="s">
        <v>205</v>
      </c>
      <c r="B868" s="51"/>
      <c r="C868" s="45" t="s">
        <v>157</v>
      </c>
      <c r="D868" s="45" t="s">
        <v>170</v>
      </c>
      <c r="E868" s="52"/>
      <c r="F868" s="57"/>
      <c r="G868" s="58">
        <f>G869</f>
        <v>17526.8</v>
      </c>
      <c r="Q868" s="32"/>
    </row>
    <row r="869" spans="1:17" s="31" customFormat="1" ht="47.25">
      <c r="A869" s="233" t="s">
        <v>492</v>
      </c>
      <c r="B869" s="51"/>
      <c r="C869" s="45" t="s">
        <v>157</v>
      </c>
      <c r="D869" s="45" t="s">
        <v>170</v>
      </c>
      <c r="E869" s="52" t="s">
        <v>261</v>
      </c>
      <c r="F869" s="57"/>
      <c r="G869" s="58">
        <f>G870</f>
        <v>17526.8</v>
      </c>
      <c r="Q869" s="32"/>
    </row>
    <row r="870" spans="1:17" s="31" customFormat="1" ht="15.75">
      <c r="A870" s="234" t="s">
        <v>115</v>
      </c>
      <c r="B870" s="51"/>
      <c r="C870" s="48" t="s">
        <v>157</v>
      </c>
      <c r="D870" s="48" t="s">
        <v>170</v>
      </c>
      <c r="E870" s="49" t="s">
        <v>262</v>
      </c>
      <c r="F870" s="56"/>
      <c r="G870" s="62">
        <f>G871+G873</f>
        <v>17526.8</v>
      </c>
      <c r="Q870" s="32"/>
    </row>
    <row r="871" spans="1:17" s="31" customFormat="1" ht="47.25">
      <c r="A871" s="236" t="s">
        <v>116</v>
      </c>
      <c r="B871" s="51"/>
      <c r="C871" s="48" t="s">
        <v>157</v>
      </c>
      <c r="D871" s="48" t="s">
        <v>170</v>
      </c>
      <c r="E871" s="49" t="s">
        <v>262</v>
      </c>
      <c r="F871" s="56" t="s">
        <v>198</v>
      </c>
      <c r="G871" s="62">
        <f>G872</f>
        <v>16716.6</v>
      </c>
      <c r="Q871" s="32"/>
    </row>
    <row r="872" spans="1:17" s="31" customFormat="1" ht="15.75">
      <c r="A872" s="236" t="s">
        <v>193</v>
      </c>
      <c r="B872" s="55"/>
      <c r="C872" s="48" t="s">
        <v>157</v>
      </c>
      <c r="D872" s="48" t="s">
        <v>170</v>
      </c>
      <c r="E872" s="49" t="s">
        <v>262</v>
      </c>
      <c r="F872" s="56" t="s">
        <v>194</v>
      </c>
      <c r="G872" s="62">
        <v>16716.6</v>
      </c>
      <c r="Q872" s="32"/>
    </row>
    <row r="873" spans="1:17" s="31" customFormat="1" ht="15.75">
      <c r="A873" s="236" t="s">
        <v>226</v>
      </c>
      <c r="B873" s="55"/>
      <c r="C873" s="48" t="s">
        <v>157</v>
      </c>
      <c r="D873" s="48" t="s">
        <v>170</v>
      </c>
      <c r="E873" s="49" t="s">
        <v>262</v>
      </c>
      <c r="F873" s="56" t="s">
        <v>188</v>
      </c>
      <c r="G873" s="62">
        <f>G874</f>
        <v>810.2</v>
      </c>
      <c r="Q873" s="32"/>
    </row>
    <row r="874" spans="1:17" s="31" customFormat="1" ht="15.75">
      <c r="A874" s="236" t="s">
        <v>189</v>
      </c>
      <c r="B874" s="55"/>
      <c r="C874" s="48" t="s">
        <v>157</v>
      </c>
      <c r="D874" s="48" t="s">
        <v>170</v>
      </c>
      <c r="E874" s="49" t="s">
        <v>262</v>
      </c>
      <c r="F874" s="56" t="s">
        <v>187</v>
      </c>
      <c r="G874" s="62">
        <v>810.2</v>
      </c>
      <c r="Q874" s="32"/>
    </row>
    <row r="875" spans="1:17" s="31" customFormat="1" ht="15.75">
      <c r="A875" s="233" t="s">
        <v>182</v>
      </c>
      <c r="B875" s="47"/>
      <c r="C875" s="45" t="s">
        <v>170</v>
      </c>
      <c r="D875" s="48"/>
      <c r="E875" s="49"/>
      <c r="F875" s="56"/>
      <c r="G875" s="58">
        <f>G876</f>
        <v>47666.9</v>
      </c>
      <c r="Q875" s="32"/>
    </row>
    <row r="876" spans="1:17" s="31" customFormat="1" ht="15.75">
      <c r="A876" s="251" t="s">
        <v>137</v>
      </c>
      <c r="B876" s="51"/>
      <c r="C876" s="45" t="s">
        <v>170</v>
      </c>
      <c r="D876" s="45" t="s">
        <v>168</v>
      </c>
      <c r="E876" s="52"/>
      <c r="F876" s="57"/>
      <c r="G876" s="58">
        <f>G881+G877+G888</f>
        <v>47666.9</v>
      </c>
      <c r="Q876" s="32"/>
    </row>
    <row r="877" spans="1:17" s="31" customFormat="1" ht="31.5">
      <c r="A877" s="233" t="s">
        <v>452</v>
      </c>
      <c r="B877" s="51"/>
      <c r="C877" s="45" t="s">
        <v>170</v>
      </c>
      <c r="D877" s="45" t="s">
        <v>168</v>
      </c>
      <c r="E877" s="52" t="s">
        <v>328</v>
      </c>
      <c r="F877" s="57"/>
      <c r="G877" s="58">
        <f>G878</f>
        <v>505.9</v>
      </c>
      <c r="Q877" s="32"/>
    </row>
    <row r="878" spans="1:17" s="31" customFormat="1" ht="15.75">
      <c r="A878" s="239" t="s">
        <v>455</v>
      </c>
      <c r="B878" s="47"/>
      <c r="C878" s="48" t="s">
        <v>170</v>
      </c>
      <c r="D878" s="48" t="s">
        <v>168</v>
      </c>
      <c r="E878" s="49" t="s">
        <v>453</v>
      </c>
      <c r="F878" s="56"/>
      <c r="G878" s="62">
        <f>G879</f>
        <v>505.9</v>
      </c>
      <c r="Q878" s="32"/>
    </row>
    <row r="879" spans="1:17" s="31" customFormat="1" ht="15.75">
      <c r="A879" s="236" t="s">
        <v>226</v>
      </c>
      <c r="B879" s="51"/>
      <c r="C879" s="48" t="s">
        <v>170</v>
      </c>
      <c r="D879" s="48" t="s">
        <v>168</v>
      </c>
      <c r="E879" s="49" t="s">
        <v>453</v>
      </c>
      <c r="F879" s="56" t="s">
        <v>188</v>
      </c>
      <c r="G879" s="62">
        <f>G880</f>
        <v>505.9</v>
      </c>
      <c r="Q879" s="32"/>
    </row>
    <row r="880" spans="1:17" s="31" customFormat="1" ht="15.75">
      <c r="A880" s="236" t="s">
        <v>189</v>
      </c>
      <c r="B880" s="51"/>
      <c r="C880" s="48" t="s">
        <v>170</v>
      </c>
      <c r="D880" s="48" t="s">
        <v>168</v>
      </c>
      <c r="E880" s="49" t="s">
        <v>453</v>
      </c>
      <c r="F880" s="56" t="s">
        <v>187</v>
      </c>
      <c r="G880" s="62">
        <v>505.9</v>
      </c>
      <c r="Q880" s="32"/>
    </row>
    <row r="881" spans="1:17" s="31" customFormat="1" ht="31.5">
      <c r="A881" s="238" t="s">
        <v>442</v>
      </c>
      <c r="B881" s="51"/>
      <c r="C881" s="45" t="s">
        <v>170</v>
      </c>
      <c r="D881" s="45" t="s">
        <v>168</v>
      </c>
      <c r="E881" s="52" t="s">
        <v>15</v>
      </c>
      <c r="F881" s="57"/>
      <c r="G881" s="58">
        <f>G882+G885</f>
        <v>44161</v>
      </c>
      <c r="Q881" s="32"/>
    </row>
    <row r="882" spans="1:17" s="31" customFormat="1" ht="37.5" customHeight="1">
      <c r="A882" s="254" t="s">
        <v>231</v>
      </c>
      <c r="B882" s="47"/>
      <c r="C882" s="48" t="s">
        <v>170</v>
      </c>
      <c r="D882" s="48" t="s">
        <v>168</v>
      </c>
      <c r="E882" s="49" t="s">
        <v>16</v>
      </c>
      <c r="F882" s="56"/>
      <c r="G882" s="62">
        <f>G884</f>
        <v>41455.4</v>
      </c>
      <c r="Q882" s="32"/>
    </row>
    <row r="883" spans="1:17" s="31" customFormat="1" ht="15.75">
      <c r="A883" s="236" t="s">
        <v>226</v>
      </c>
      <c r="B883" s="47"/>
      <c r="C883" s="48" t="s">
        <v>170</v>
      </c>
      <c r="D883" s="48" t="s">
        <v>168</v>
      </c>
      <c r="E883" s="49" t="s">
        <v>16</v>
      </c>
      <c r="F883" s="56" t="s">
        <v>188</v>
      </c>
      <c r="G883" s="62">
        <f>G884</f>
        <v>41455.4</v>
      </c>
      <c r="Q883" s="32"/>
    </row>
    <row r="884" spans="1:17" s="31" customFormat="1" ht="15.75">
      <c r="A884" s="236" t="s">
        <v>189</v>
      </c>
      <c r="B884" s="47"/>
      <c r="C884" s="48" t="s">
        <v>170</v>
      </c>
      <c r="D884" s="48" t="s">
        <v>168</v>
      </c>
      <c r="E884" s="49" t="s">
        <v>16</v>
      </c>
      <c r="F884" s="56" t="s">
        <v>187</v>
      </c>
      <c r="G884" s="62">
        <v>41455.4</v>
      </c>
      <c r="Q884" s="32"/>
    </row>
    <row r="885" spans="1:26" s="13" customFormat="1" ht="47.25">
      <c r="A885" s="254" t="s">
        <v>504</v>
      </c>
      <c r="B885" s="47"/>
      <c r="C885" s="48" t="s">
        <v>170</v>
      </c>
      <c r="D885" s="48" t="s">
        <v>168</v>
      </c>
      <c r="E885" s="56" t="s">
        <v>505</v>
      </c>
      <c r="F885" s="56"/>
      <c r="G885" s="62">
        <f>G886</f>
        <v>2705.6</v>
      </c>
      <c r="H885" s="31"/>
      <c r="I885" s="31"/>
      <c r="J885" s="31"/>
      <c r="K885" s="31"/>
      <c r="L885" s="31"/>
      <c r="M885" s="31"/>
      <c r="N885" s="31"/>
      <c r="O885" s="31"/>
      <c r="P885" s="31"/>
      <c r="Q885" s="32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s="13" customFormat="1" ht="15.75">
      <c r="A886" s="236" t="s">
        <v>226</v>
      </c>
      <c r="B886" s="47"/>
      <c r="C886" s="48" t="s">
        <v>170</v>
      </c>
      <c r="D886" s="48" t="s">
        <v>168</v>
      </c>
      <c r="E886" s="56" t="s">
        <v>505</v>
      </c>
      <c r="F886" s="56" t="s">
        <v>188</v>
      </c>
      <c r="G886" s="62">
        <f>G887</f>
        <v>2705.6</v>
      </c>
      <c r="H886" s="31"/>
      <c r="I886" s="31"/>
      <c r="J886" s="31"/>
      <c r="K886" s="31"/>
      <c r="L886" s="31"/>
      <c r="M886" s="31"/>
      <c r="N886" s="31"/>
      <c r="O886" s="31"/>
      <c r="P886" s="31"/>
      <c r="Q886" s="32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s="13" customFormat="1" ht="15.75">
      <c r="A887" s="236" t="s">
        <v>189</v>
      </c>
      <c r="B887" s="47"/>
      <c r="C887" s="48" t="s">
        <v>170</v>
      </c>
      <c r="D887" s="48" t="s">
        <v>168</v>
      </c>
      <c r="E887" s="56" t="s">
        <v>505</v>
      </c>
      <c r="F887" s="56" t="s">
        <v>187</v>
      </c>
      <c r="G887" s="62">
        <v>2705.6</v>
      </c>
      <c r="H887" s="31"/>
      <c r="I887" s="31"/>
      <c r="J887" s="31"/>
      <c r="K887" s="31"/>
      <c r="L887" s="31"/>
      <c r="M887" s="31"/>
      <c r="N887" s="31"/>
      <c r="O887" s="31"/>
      <c r="P887" s="31"/>
      <c r="Q887" s="32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s="13" customFormat="1" ht="31.5">
      <c r="A888" s="251" t="s">
        <v>713</v>
      </c>
      <c r="B888" s="51"/>
      <c r="C888" s="45" t="s">
        <v>170</v>
      </c>
      <c r="D888" s="45" t="s">
        <v>168</v>
      </c>
      <c r="E888" s="52" t="s">
        <v>711</v>
      </c>
      <c r="F888" s="57"/>
      <c r="G888" s="58">
        <f>G891</f>
        <v>3000</v>
      </c>
      <c r="H888" s="31"/>
      <c r="I888" s="31"/>
      <c r="J888" s="31"/>
      <c r="K888" s="31"/>
      <c r="L888" s="31"/>
      <c r="M888" s="31"/>
      <c r="N888" s="31"/>
      <c r="O888" s="31"/>
      <c r="P888" s="31"/>
      <c r="Q888" s="32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s="13" customFormat="1" ht="47.25">
      <c r="A889" s="237" t="s">
        <v>721</v>
      </c>
      <c r="B889" s="47"/>
      <c r="C889" s="48" t="s">
        <v>170</v>
      </c>
      <c r="D889" s="48" t="s">
        <v>168</v>
      </c>
      <c r="E889" s="56" t="s">
        <v>712</v>
      </c>
      <c r="F889" s="56"/>
      <c r="G889" s="62">
        <f>G890</f>
        <v>3000</v>
      </c>
      <c r="H889" s="31"/>
      <c r="I889" s="31"/>
      <c r="J889" s="31"/>
      <c r="K889" s="31"/>
      <c r="L889" s="31"/>
      <c r="M889" s="31"/>
      <c r="N889" s="31"/>
      <c r="O889" s="31"/>
      <c r="P889" s="31"/>
      <c r="Q889" s="32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s="13" customFormat="1" ht="31.5">
      <c r="A890" s="162" t="s">
        <v>190</v>
      </c>
      <c r="B890" s="47"/>
      <c r="C890" s="48" t="s">
        <v>170</v>
      </c>
      <c r="D890" s="48" t="s">
        <v>168</v>
      </c>
      <c r="E890" s="56" t="s">
        <v>712</v>
      </c>
      <c r="F890" s="56" t="s">
        <v>178</v>
      </c>
      <c r="G890" s="62">
        <f>G891</f>
        <v>3000</v>
      </c>
      <c r="H890" s="31"/>
      <c r="I890" s="31"/>
      <c r="J890" s="31"/>
      <c r="K890" s="31"/>
      <c r="L890" s="31"/>
      <c r="M890" s="31"/>
      <c r="N890" s="31"/>
      <c r="O890" s="31"/>
      <c r="P890" s="31"/>
      <c r="Q890" s="32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s="13" customFormat="1" ht="15.75">
      <c r="A891" s="234" t="s">
        <v>191</v>
      </c>
      <c r="B891" s="47"/>
      <c r="C891" s="48" t="s">
        <v>170</v>
      </c>
      <c r="D891" s="48" t="s">
        <v>168</v>
      </c>
      <c r="E891" s="56" t="s">
        <v>712</v>
      </c>
      <c r="F891" s="56" t="s">
        <v>192</v>
      </c>
      <c r="G891" s="62">
        <v>3000</v>
      </c>
      <c r="H891" s="31"/>
      <c r="I891" s="31"/>
      <c r="J891" s="31"/>
      <c r="K891" s="31"/>
      <c r="L891" s="31"/>
      <c r="M891" s="31"/>
      <c r="N891" s="31"/>
      <c r="O891" s="31"/>
      <c r="P891" s="31"/>
      <c r="Q891" s="32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s="13" customFormat="1" ht="15.75">
      <c r="A892" s="233" t="s">
        <v>144</v>
      </c>
      <c r="B892" s="47"/>
      <c r="C892" s="45" t="s">
        <v>172</v>
      </c>
      <c r="D892" s="298" t="s">
        <v>175</v>
      </c>
      <c r="E892" s="297" t="s">
        <v>175</v>
      </c>
      <c r="F892" s="298" t="s">
        <v>175</v>
      </c>
      <c r="G892" s="58">
        <f>G893+G907+G945+G1001</f>
        <v>147372.24000000002</v>
      </c>
      <c r="H892" s="31"/>
      <c r="I892" s="31"/>
      <c r="J892" s="31"/>
      <c r="K892" s="31"/>
      <c r="L892" s="31"/>
      <c r="M892" s="31"/>
      <c r="N892" s="31"/>
      <c r="O892" s="31"/>
      <c r="P892" s="31"/>
      <c r="Q892" s="32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s="13" customFormat="1" ht="15.75">
      <c r="A893" s="251" t="s">
        <v>208</v>
      </c>
      <c r="B893" s="51"/>
      <c r="C893" s="45" t="s">
        <v>172</v>
      </c>
      <c r="D893" s="45" t="s">
        <v>157</v>
      </c>
      <c r="E893" s="52"/>
      <c r="F893" s="57"/>
      <c r="G893" s="58">
        <f>G894+G903+G899</f>
        <v>10129</v>
      </c>
      <c r="H893" s="31"/>
      <c r="I893" s="31"/>
      <c r="J893" s="31"/>
      <c r="K893" s="31"/>
      <c r="L893" s="31"/>
      <c r="M893" s="31"/>
      <c r="N893" s="31"/>
      <c r="O893" s="31"/>
      <c r="P893" s="31"/>
      <c r="Q893" s="32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s="13" customFormat="1" ht="31.5">
      <c r="A894" s="251" t="s">
        <v>443</v>
      </c>
      <c r="B894" s="54"/>
      <c r="C894" s="45" t="s">
        <v>172</v>
      </c>
      <c r="D894" s="45" t="s">
        <v>157</v>
      </c>
      <c r="E894" s="52" t="s">
        <v>0</v>
      </c>
      <c r="F894" s="57"/>
      <c r="G894" s="58">
        <f>G895</f>
        <v>2115</v>
      </c>
      <c r="H894" s="31"/>
      <c r="I894" s="31"/>
      <c r="J894" s="31"/>
      <c r="K894" s="31"/>
      <c r="L894" s="31"/>
      <c r="M894" s="31"/>
      <c r="N894" s="31"/>
      <c r="O894" s="31"/>
      <c r="P894" s="31"/>
      <c r="Q894" s="32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s="13" customFormat="1" ht="31.5">
      <c r="A895" s="251" t="s">
        <v>591</v>
      </c>
      <c r="B895" s="54"/>
      <c r="C895" s="45" t="s">
        <v>172</v>
      </c>
      <c r="D895" s="45" t="s">
        <v>157</v>
      </c>
      <c r="E895" s="52" t="s">
        <v>1</v>
      </c>
      <c r="F895" s="57"/>
      <c r="G895" s="58">
        <f>G896</f>
        <v>2115</v>
      </c>
      <c r="H895" s="31"/>
      <c r="I895" s="31"/>
      <c r="J895" s="31"/>
      <c r="K895" s="31"/>
      <c r="L895" s="31"/>
      <c r="M895" s="31"/>
      <c r="N895" s="31"/>
      <c r="O895" s="31"/>
      <c r="P895" s="31"/>
      <c r="Q895" s="32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s="13" customFormat="1" ht="15.75">
      <c r="A896" s="237" t="s">
        <v>444</v>
      </c>
      <c r="B896" s="55"/>
      <c r="C896" s="48" t="s">
        <v>172</v>
      </c>
      <c r="D896" s="48" t="s">
        <v>157</v>
      </c>
      <c r="E896" s="49" t="s">
        <v>2</v>
      </c>
      <c r="F896" s="56"/>
      <c r="G896" s="62">
        <f>G897</f>
        <v>2115</v>
      </c>
      <c r="H896" s="31"/>
      <c r="I896" s="31"/>
      <c r="J896" s="31"/>
      <c r="K896" s="31"/>
      <c r="L896" s="31"/>
      <c r="M896" s="31"/>
      <c r="N896" s="31"/>
      <c r="O896" s="31"/>
      <c r="P896" s="31"/>
      <c r="Q896" s="32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s="13" customFormat="1" ht="15.75">
      <c r="A897" s="236" t="s">
        <v>226</v>
      </c>
      <c r="B897" s="55"/>
      <c r="C897" s="48" t="s">
        <v>172</v>
      </c>
      <c r="D897" s="48" t="s">
        <v>157</v>
      </c>
      <c r="E897" s="49" t="s">
        <v>2</v>
      </c>
      <c r="F897" s="56" t="s">
        <v>188</v>
      </c>
      <c r="G897" s="62">
        <f>G898</f>
        <v>2115</v>
      </c>
      <c r="H897" s="31"/>
      <c r="I897" s="31"/>
      <c r="J897" s="31"/>
      <c r="K897" s="31"/>
      <c r="L897" s="31"/>
      <c r="M897" s="31"/>
      <c r="N897" s="31"/>
      <c r="O897" s="31"/>
      <c r="P897" s="31"/>
      <c r="Q897" s="32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s="13" customFormat="1" ht="15.75">
      <c r="A898" s="281" t="s">
        <v>189</v>
      </c>
      <c r="B898" s="55"/>
      <c r="C898" s="48" t="s">
        <v>172</v>
      </c>
      <c r="D898" s="48" t="s">
        <v>157</v>
      </c>
      <c r="E898" s="49" t="s">
        <v>2</v>
      </c>
      <c r="F898" s="56" t="s">
        <v>187</v>
      </c>
      <c r="G898" s="62">
        <v>2115</v>
      </c>
      <c r="H898" s="31"/>
      <c r="I898" s="31"/>
      <c r="J898" s="31"/>
      <c r="K898" s="31"/>
      <c r="L898" s="31"/>
      <c r="M898" s="31"/>
      <c r="N898" s="31"/>
      <c r="O898" s="31"/>
      <c r="P898" s="31"/>
      <c r="Q898" s="32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s="13" customFormat="1" ht="31.5">
      <c r="A899" s="251" t="s">
        <v>713</v>
      </c>
      <c r="B899" s="51"/>
      <c r="C899" s="45" t="s">
        <v>172</v>
      </c>
      <c r="D899" s="45" t="s">
        <v>157</v>
      </c>
      <c r="E899" s="52" t="s">
        <v>711</v>
      </c>
      <c r="F899" s="57"/>
      <c r="G899" s="58">
        <f>G902</f>
        <v>6014</v>
      </c>
      <c r="H899" s="31"/>
      <c r="I899" s="31"/>
      <c r="J899" s="31"/>
      <c r="K899" s="31"/>
      <c r="L899" s="31"/>
      <c r="M899" s="31"/>
      <c r="N899" s="31"/>
      <c r="O899" s="31"/>
      <c r="P899" s="31"/>
      <c r="Q899" s="32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s="13" customFormat="1" ht="47.25">
      <c r="A900" s="237" t="s">
        <v>722</v>
      </c>
      <c r="B900" s="47"/>
      <c r="C900" s="48" t="s">
        <v>172</v>
      </c>
      <c r="D900" s="48" t="s">
        <v>157</v>
      </c>
      <c r="E900" s="56" t="s">
        <v>712</v>
      </c>
      <c r="F900" s="56"/>
      <c r="G900" s="62">
        <f>G901</f>
        <v>6014</v>
      </c>
      <c r="H900" s="31"/>
      <c r="I900" s="31"/>
      <c r="J900" s="31"/>
      <c r="K900" s="31"/>
      <c r="L900" s="31"/>
      <c r="M900" s="31"/>
      <c r="N900" s="31"/>
      <c r="O900" s="31"/>
      <c r="P900" s="31"/>
      <c r="Q900" s="32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s="13" customFormat="1" ht="31.5">
      <c r="A901" s="162" t="s">
        <v>190</v>
      </c>
      <c r="B901" s="47"/>
      <c r="C901" s="48" t="s">
        <v>172</v>
      </c>
      <c r="D901" s="48" t="s">
        <v>157</v>
      </c>
      <c r="E901" s="56" t="s">
        <v>712</v>
      </c>
      <c r="F901" s="56" t="s">
        <v>178</v>
      </c>
      <c r="G901" s="62">
        <f>G902</f>
        <v>6014</v>
      </c>
      <c r="H901" s="31"/>
      <c r="I901" s="31"/>
      <c r="J901" s="31"/>
      <c r="K901" s="31"/>
      <c r="L901" s="31"/>
      <c r="M901" s="31"/>
      <c r="N901" s="31"/>
      <c r="O901" s="31"/>
      <c r="P901" s="31"/>
      <c r="Q901" s="32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s="13" customFormat="1" ht="15.75">
      <c r="A902" s="234" t="s">
        <v>191</v>
      </c>
      <c r="B902" s="47"/>
      <c r="C902" s="48" t="s">
        <v>172</v>
      </c>
      <c r="D902" s="48" t="s">
        <v>157</v>
      </c>
      <c r="E902" s="56" t="s">
        <v>712</v>
      </c>
      <c r="F902" s="56" t="s">
        <v>192</v>
      </c>
      <c r="G902" s="62">
        <v>6014</v>
      </c>
      <c r="H902" s="31"/>
      <c r="I902" s="31"/>
      <c r="J902" s="31"/>
      <c r="K902" s="31"/>
      <c r="L902" s="31"/>
      <c r="M902" s="31"/>
      <c r="N902" s="31"/>
      <c r="O902" s="31"/>
      <c r="P902" s="31"/>
      <c r="Q902" s="32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s="13" customFormat="1" ht="31.5">
      <c r="A903" s="251" t="s">
        <v>438</v>
      </c>
      <c r="B903" s="54"/>
      <c r="C903" s="45" t="s">
        <v>172</v>
      </c>
      <c r="D903" s="45" t="s">
        <v>157</v>
      </c>
      <c r="E903" s="52" t="s">
        <v>323</v>
      </c>
      <c r="F903" s="57"/>
      <c r="G903" s="58">
        <f>G904</f>
        <v>2000</v>
      </c>
      <c r="H903" s="31"/>
      <c r="I903" s="31"/>
      <c r="J903" s="31"/>
      <c r="K903" s="31"/>
      <c r="L903" s="31"/>
      <c r="M903" s="31"/>
      <c r="N903" s="31"/>
      <c r="O903" s="31"/>
      <c r="P903" s="31"/>
      <c r="Q903" s="32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s="13" customFormat="1" ht="15.75">
      <c r="A904" s="237" t="s">
        <v>232</v>
      </c>
      <c r="B904" s="55"/>
      <c r="C904" s="48" t="s">
        <v>172</v>
      </c>
      <c r="D904" s="48" t="s">
        <v>157</v>
      </c>
      <c r="E904" s="49" t="s">
        <v>622</v>
      </c>
      <c r="F904" s="56"/>
      <c r="G904" s="62">
        <f>G905</f>
        <v>2000</v>
      </c>
      <c r="H904" s="31"/>
      <c r="I904" s="31"/>
      <c r="J904" s="31"/>
      <c r="K904" s="31"/>
      <c r="L904" s="31"/>
      <c r="M904" s="31"/>
      <c r="N904" s="31"/>
      <c r="O904" s="31"/>
      <c r="P904" s="31"/>
      <c r="Q904" s="32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s="13" customFormat="1" ht="15.75">
      <c r="A905" s="162" t="s">
        <v>227</v>
      </c>
      <c r="B905" s="55"/>
      <c r="C905" s="48" t="s">
        <v>172</v>
      </c>
      <c r="D905" s="48" t="s">
        <v>157</v>
      </c>
      <c r="E905" s="49" t="s">
        <v>622</v>
      </c>
      <c r="F905" s="56" t="s">
        <v>199</v>
      </c>
      <c r="G905" s="62">
        <f>G906</f>
        <v>2000</v>
      </c>
      <c r="H905" s="31"/>
      <c r="I905" s="31"/>
      <c r="J905" s="31"/>
      <c r="K905" s="31"/>
      <c r="L905" s="31"/>
      <c r="M905" s="31"/>
      <c r="N905" s="31"/>
      <c r="O905" s="31"/>
      <c r="P905" s="31"/>
      <c r="Q905" s="32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s="13" customFormat="1" ht="15.75">
      <c r="A906" s="270" t="s">
        <v>179</v>
      </c>
      <c r="B906" s="55"/>
      <c r="C906" s="48" t="s">
        <v>172</v>
      </c>
      <c r="D906" s="48" t="s">
        <v>157</v>
      </c>
      <c r="E906" s="49" t="s">
        <v>622</v>
      </c>
      <c r="F906" s="56" t="s">
        <v>200</v>
      </c>
      <c r="G906" s="62">
        <v>2000</v>
      </c>
      <c r="H906" s="31"/>
      <c r="I906" s="31"/>
      <c r="J906" s="31"/>
      <c r="K906" s="31"/>
      <c r="L906" s="31"/>
      <c r="M906" s="31"/>
      <c r="N906" s="31"/>
      <c r="O906" s="31"/>
      <c r="P906" s="31"/>
      <c r="Q906" s="32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s="13" customFormat="1" ht="15.75">
      <c r="A907" s="251" t="s">
        <v>386</v>
      </c>
      <c r="B907" s="51"/>
      <c r="C907" s="45" t="s">
        <v>172</v>
      </c>
      <c r="D907" s="45" t="s">
        <v>171</v>
      </c>
      <c r="E907" s="52"/>
      <c r="F907" s="57"/>
      <c r="G907" s="58">
        <f>G908+G924+G928</f>
        <v>44348.200000000004</v>
      </c>
      <c r="H907" s="31"/>
      <c r="I907" s="31"/>
      <c r="J907" s="31"/>
      <c r="K907" s="31"/>
      <c r="L907" s="31"/>
      <c r="M907" s="31"/>
      <c r="N907" s="31"/>
      <c r="O907" s="31"/>
      <c r="P907" s="31"/>
      <c r="Q907" s="32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s="13" customFormat="1" ht="15.75">
      <c r="A908" s="241" t="s">
        <v>445</v>
      </c>
      <c r="B908" s="51"/>
      <c r="C908" s="45" t="s">
        <v>172</v>
      </c>
      <c r="D908" s="45" t="s">
        <v>171</v>
      </c>
      <c r="E908" s="52" t="s">
        <v>6</v>
      </c>
      <c r="F908" s="57"/>
      <c r="G908" s="58">
        <f>G915+G921+G909+G918+G912</f>
        <v>32663.300000000003</v>
      </c>
      <c r="H908" s="31"/>
      <c r="I908" s="31"/>
      <c r="J908" s="31"/>
      <c r="K908" s="31"/>
      <c r="L908" s="31"/>
      <c r="M908" s="31"/>
      <c r="N908" s="31"/>
      <c r="O908" s="31"/>
      <c r="P908" s="31"/>
      <c r="Q908" s="32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s="13" customFormat="1" ht="15.75">
      <c r="A909" s="237" t="s">
        <v>232</v>
      </c>
      <c r="B909" s="47"/>
      <c r="C909" s="48" t="s">
        <v>172</v>
      </c>
      <c r="D909" s="48" t="s">
        <v>171</v>
      </c>
      <c r="E909" s="49" t="s">
        <v>689</v>
      </c>
      <c r="F909" s="56"/>
      <c r="G909" s="62">
        <f>G910</f>
        <v>5557.1</v>
      </c>
      <c r="H909" s="31"/>
      <c r="I909" s="31"/>
      <c r="J909" s="31"/>
      <c r="K909" s="31"/>
      <c r="L909" s="31"/>
      <c r="M909" s="31"/>
      <c r="N909" s="31"/>
      <c r="O909" s="31"/>
      <c r="P909" s="31"/>
      <c r="Q909" s="32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s="13" customFormat="1" ht="15.75">
      <c r="A910" s="236" t="s">
        <v>226</v>
      </c>
      <c r="B910" s="47"/>
      <c r="C910" s="48" t="s">
        <v>172</v>
      </c>
      <c r="D910" s="48" t="s">
        <v>171</v>
      </c>
      <c r="E910" s="49" t="s">
        <v>689</v>
      </c>
      <c r="F910" s="56" t="s">
        <v>188</v>
      </c>
      <c r="G910" s="62">
        <f>G911</f>
        <v>5557.1</v>
      </c>
      <c r="H910" s="31"/>
      <c r="I910" s="31"/>
      <c r="J910" s="31"/>
      <c r="K910" s="31"/>
      <c r="L910" s="31"/>
      <c r="M910" s="31"/>
      <c r="N910" s="31"/>
      <c r="O910" s="31"/>
      <c r="P910" s="31"/>
      <c r="Q910" s="32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s="13" customFormat="1" ht="15.75">
      <c r="A911" s="281" t="s">
        <v>189</v>
      </c>
      <c r="B911" s="47"/>
      <c r="C911" s="48" t="s">
        <v>172</v>
      </c>
      <c r="D911" s="48" t="s">
        <v>171</v>
      </c>
      <c r="E911" s="49" t="s">
        <v>689</v>
      </c>
      <c r="F911" s="56" t="s">
        <v>187</v>
      </c>
      <c r="G911" s="102">
        <f>2818.1+2739</f>
        <v>5557.1</v>
      </c>
      <c r="H911" s="31"/>
      <c r="I911" s="31"/>
      <c r="J911" s="31"/>
      <c r="K911" s="31"/>
      <c r="L911" s="31"/>
      <c r="M911" s="31"/>
      <c r="N911" s="31"/>
      <c r="O911" s="31"/>
      <c r="P911" s="31"/>
      <c r="Q911" s="32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s="13" customFormat="1" ht="31.5">
      <c r="A912" s="237" t="s">
        <v>697</v>
      </c>
      <c r="B912" s="47"/>
      <c r="C912" s="48" t="s">
        <v>172</v>
      </c>
      <c r="D912" s="48" t="s">
        <v>171</v>
      </c>
      <c r="E912" s="49" t="s">
        <v>696</v>
      </c>
      <c r="F912" s="56"/>
      <c r="G912" s="62">
        <f>G913</f>
        <v>54</v>
      </c>
      <c r="H912" s="31"/>
      <c r="I912" s="31"/>
      <c r="J912" s="31"/>
      <c r="K912" s="31"/>
      <c r="L912" s="31"/>
      <c r="M912" s="31"/>
      <c r="N912" s="31"/>
      <c r="O912" s="31"/>
      <c r="P912" s="31"/>
      <c r="Q912" s="32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s="13" customFormat="1" ht="15.75">
      <c r="A913" s="236" t="s">
        <v>226</v>
      </c>
      <c r="B913" s="47"/>
      <c r="C913" s="48" t="s">
        <v>172</v>
      </c>
      <c r="D913" s="48" t="s">
        <v>171</v>
      </c>
      <c r="E913" s="49" t="s">
        <v>696</v>
      </c>
      <c r="F913" s="56" t="s">
        <v>199</v>
      </c>
      <c r="G913" s="62">
        <f>G914</f>
        <v>54</v>
      </c>
      <c r="H913" s="31"/>
      <c r="I913" s="31"/>
      <c r="J913" s="31"/>
      <c r="K913" s="31"/>
      <c r="L913" s="31"/>
      <c r="M913" s="31"/>
      <c r="N913" s="31"/>
      <c r="O913" s="31"/>
      <c r="P913" s="31"/>
      <c r="Q913" s="32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s="13" customFormat="1" ht="15.75">
      <c r="A914" s="281" t="s">
        <v>189</v>
      </c>
      <c r="B914" s="47"/>
      <c r="C914" s="48" t="s">
        <v>172</v>
      </c>
      <c r="D914" s="48" t="s">
        <v>171</v>
      </c>
      <c r="E914" s="49" t="s">
        <v>696</v>
      </c>
      <c r="F914" s="56" t="s">
        <v>200</v>
      </c>
      <c r="G914" s="102">
        <v>54</v>
      </c>
      <c r="H914" s="31"/>
      <c r="I914" s="31"/>
      <c r="J914" s="31"/>
      <c r="K914" s="31"/>
      <c r="L914" s="31"/>
      <c r="M914" s="31"/>
      <c r="N914" s="31"/>
      <c r="O914" s="31"/>
      <c r="P914" s="31"/>
      <c r="Q914" s="32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s="13" customFormat="1" ht="31.5">
      <c r="A915" s="237" t="s">
        <v>499</v>
      </c>
      <c r="B915" s="47"/>
      <c r="C915" s="48" t="s">
        <v>172</v>
      </c>
      <c r="D915" s="48" t="s">
        <v>171</v>
      </c>
      <c r="E915" s="49" t="s">
        <v>498</v>
      </c>
      <c r="F915" s="56"/>
      <c r="G915" s="62">
        <f>G916</f>
        <v>9453.1</v>
      </c>
      <c r="H915" s="31"/>
      <c r="I915" s="31"/>
      <c r="J915" s="31"/>
      <c r="K915" s="31"/>
      <c r="L915" s="31"/>
      <c r="M915" s="31"/>
      <c r="N915" s="31"/>
      <c r="O915" s="31"/>
      <c r="P915" s="31"/>
      <c r="Q915" s="32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s="13" customFormat="1" ht="15.75">
      <c r="A916" s="162" t="s">
        <v>227</v>
      </c>
      <c r="B916" s="47"/>
      <c r="C916" s="48" t="s">
        <v>172</v>
      </c>
      <c r="D916" s="48" t="s">
        <v>171</v>
      </c>
      <c r="E916" s="49" t="s">
        <v>498</v>
      </c>
      <c r="F916" s="56" t="s">
        <v>199</v>
      </c>
      <c r="G916" s="62">
        <f>G917</f>
        <v>9453.1</v>
      </c>
      <c r="H916" s="31"/>
      <c r="I916" s="31"/>
      <c r="J916" s="31"/>
      <c r="K916" s="31"/>
      <c r="L916" s="31"/>
      <c r="M916" s="31"/>
      <c r="N916" s="31"/>
      <c r="O916" s="31"/>
      <c r="P916" s="31"/>
      <c r="Q916" s="32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s="13" customFormat="1" ht="15.75">
      <c r="A917" s="270" t="s">
        <v>179</v>
      </c>
      <c r="B917" s="47"/>
      <c r="C917" s="48" t="s">
        <v>172</v>
      </c>
      <c r="D917" s="48" t="s">
        <v>171</v>
      </c>
      <c r="E917" s="49" t="s">
        <v>498</v>
      </c>
      <c r="F917" s="56" t="s">
        <v>200</v>
      </c>
      <c r="G917" s="102">
        <v>9453.1</v>
      </c>
      <c r="H917" s="31"/>
      <c r="I917" s="31"/>
      <c r="J917" s="31"/>
      <c r="K917" s="31"/>
      <c r="L917" s="31"/>
      <c r="M917" s="31"/>
      <c r="N917" s="31"/>
      <c r="O917" s="31"/>
      <c r="P917" s="31"/>
      <c r="Q917" s="32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s="13" customFormat="1" ht="31.5">
      <c r="A918" s="237" t="s">
        <v>691</v>
      </c>
      <c r="B918" s="47"/>
      <c r="C918" s="48" t="s">
        <v>172</v>
      </c>
      <c r="D918" s="48" t="s">
        <v>171</v>
      </c>
      <c r="E918" s="49" t="s">
        <v>690</v>
      </c>
      <c r="F918" s="56"/>
      <c r="G918" s="62">
        <f>G919</f>
        <v>6537.4</v>
      </c>
      <c r="H918" s="31"/>
      <c r="I918" s="31"/>
      <c r="J918" s="31"/>
      <c r="K918" s="31"/>
      <c r="L918" s="31"/>
      <c r="M918" s="31"/>
      <c r="N918" s="31"/>
      <c r="O918" s="31"/>
      <c r="P918" s="31"/>
      <c r="Q918" s="32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s="13" customFormat="1" ht="15.75">
      <c r="A919" s="162" t="s">
        <v>227</v>
      </c>
      <c r="B919" s="47"/>
      <c r="C919" s="48" t="s">
        <v>172</v>
      </c>
      <c r="D919" s="48" t="s">
        <v>171</v>
      </c>
      <c r="E919" s="49" t="s">
        <v>690</v>
      </c>
      <c r="F919" s="56" t="s">
        <v>199</v>
      </c>
      <c r="G919" s="62">
        <f>G920</f>
        <v>6537.4</v>
      </c>
      <c r="H919" s="31"/>
      <c r="I919" s="31"/>
      <c r="J919" s="31"/>
      <c r="K919" s="31"/>
      <c r="L919" s="31"/>
      <c r="M919" s="31"/>
      <c r="N919" s="31"/>
      <c r="O919" s="31"/>
      <c r="P919" s="31"/>
      <c r="Q919" s="32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s="13" customFormat="1" ht="15.75">
      <c r="A920" s="270" t="s">
        <v>179</v>
      </c>
      <c r="B920" s="47"/>
      <c r="C920" s="48" t="s">
        <v>172</v>
      </c>
      <c r="D920" s="48" t="s">
        <v>171</v>
      </c>
      <c r="E920" s="49" t="s">
        <v>690</v>
      </c>
      <c r="F920" s="56" t="s">
        <v>200</v>
      </c>
      <c r="G920" s="102">
        <f>4132.8+740-663.3-1971.1-135.3+4434.3</f>
        <v>6537.4</v>
      </c>
      <c r="H920" s="31"/>
      <c r="I920" s="31"/>
      <c r="J920" s="31"/>
      <c r="K920" s="31"/>
      <c r="L920" s="31"/>
      <c r="M920" s="31"/>
      <c r="N920" s="31"/>
      <c r="O920" s="31"/>
      <c r="P920" s="31"/>
      <c r="Q920" s="32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s="13" customFormat="1" ht="31.5">
      <c r="A921" s="237" t="s">
        <v>497</v>
      </c>
      <c r="B921" s="47"/>
      <c r="C921" s="48" t="s">
        <v>172</v>
      </c>
      <c r="D921" s="48" t="s">
        <v>171</v>
      </c>
      <c r="E921" s="49" t="s">
        <v>496</v>
      </c>
      <c r="F921" s="56"/>
      <c r="G921" s="62">
        <f>G922</f>
        <v>11061.7</v>
      </c>
      <c r="H921" s="31"/>
      <c r="I921" s="31"/>
      <c r="J921" s="31"/>
      <c r="K921" s="31"/>
      <c r="L921" s="31"/>
      <c r="M921" s="31"/>
      <c r="N921" s="31"/>
      <c r="O921" s="31"/>
      <c r="P921" s="31"/>
      <c r="Q921" s="32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s="13" customFormat="1" ht="15.75">
      <c r="A922" s="236" t="s">
        <v>226</v>
      </c>
      <c r="B922" s="47"/>
      <c r="C922" s="48" t="s">
        <v>172</v>
      </c>
      <c r="D922" s="48" t="s">
        <v>171</v>
      </c>
      <c r="E922" s="49" t="s">
        <v>496</v>
      </c>
      <c r="F922" s="56" t="s">
        <v>188</v>
      </c>
      <c r="G922" s="62">
        <f>G923</f>
        <v>11061.7</v>
      </c>
      <c r="H922" s="31"/>
      <c r="I922" s="31"/>
      <c r="J922" s="31"/>
      <c r="K922" s="31"/>
      <c r="L922" s="31"/>
      <c r="M922" s="31"/>
      <c r="N922" s="31"/>
      <c r="O922" s="31"/>
      <c r="P922" s="31"/>
      <c r="Q922" s="32"/>
      <c r="R922" s="347"/>
      <c r="S922" s="31"/>
      <c r="T922" s="31"/>
      <c r="U922" s="31"/>
      <c r="V922" s="31"/>
      <c r="W922" s="31"/>
      <c r="X922" s="31"/>
      <c r="Y922" s="31"/>
      <c r="Z922" s="31"/>
    </row>
    <row r="923" spans="1:26" s="13" customFormat="1" ht="15.75">
      <c r="A923" s="281" t="s">
        <v>189</v>
      </c>
      <c r="B923" s="47"/>
      <c r="C923" s="48" t="s">
        <v>172</v>
      </c>
      <c r="D923" s="48" t="s">
        <v>171</v>
      </c>
      <c r="E923" s="49" t="s">
        <v>496</v>
      </c>
      <c r="F923" s="56" t="s">
        <v>187</v>
      </c>
      <c r="G923" s="102">
        <v>11061.7</v>
      </c>
      <c r="H923" s="31"/>
      <c r="I923" s="31"/>
      <c r="J923" s="31"/>
      <c r="K923" s="31"/>
      <c r="L923" s="31"/>
      <c r="M923" s="31"/>
      <c r="N923" s="31"/>
      <c r="O923" s="31"/>
      <c r="P923" s="31"/>
      <c r="Q923" s="32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s="13" customFormat="1" ht="31.5">
      <c r="A924" s="241" t="s">
        <v>539</v>
      </c>
      <c r="B924" s="51"/>
      <c r="C924" s="45" t="s">
        <v>172</v>
      </c>
      <c r="D924" s="45" t="s">
        <v>171</v>
      </c>
      <c r="E924" s="52" t="s">
        <v>80</v>
      </c>
      <c r="F924" s="57"/>
      <c r="G924" s="58">
        <f>G925</f>
        <v>217.9</v>
      </c>
      <c r="H924" s="31"/>
      <c r="I924" s="31"/>
      <c r="J924" s="31"/>
      <c r="K924" s="31"/>
      <c r="L924" s="31"/>
      <c r="M924" s="31"/>
      <c r="N924" s="31"/>
      <c r="O924" s="31"/>
      <c r="P924" s="31"/>
      <c r="Q924" s="32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s="13" customFormat="1" ht="15.75">
      <c r="A925" s="237" t="s">
        <v>540</v>
      </c>
      <c r="B925" s="47"/>
      <c r="C925" s="48" t="s">
        <v>172</v>
      </c>
      <c r="D925" s="48" t="s">
        <v>171</v>
      </c>
      <c r="E925" s="49" t="s">
        <v>81</v>
      </c>
      <c r="F925" s="56"/>
      <c r="G925" s="62">
        <f>G926</f>
        <v>217.9</v>
      </c>
      <c r="H925" s="31"/>
      <c r="I925" s="31"/>
      <c r="J925" s="31"/>
      <c r="K925" s="31"/>
      <c r="L925" s="31"/>
      <c r="M925" s="31"/>
      <c r="N925" s="31"/>
      <c r="O925" s="31"/>
      <c r="P925" s="31"/>
      <c r="Q925" s="32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s="13" customFormat="1" ht="15.75">
      <c r="A926" s="236" t="s">
        <v>226</v>
      </c>
      <c r="B926" s="47"/>
      <c r="C926" s="48" t="s">
        <v>172</v>
      </c>
      <c r="D926" s="48" t="s">
        <v>171</v>
      </c>
      <c r="E926" s="49" t="s">
        <v>81</v>
      </c>
      <c r="F926" s="56" t="s">
        <v>188</v>
      </c>
      <c r="G926" s="62">
        <f>G927</f>
        <v>217.9</v>
      </c>
      <c r="H926" s="31"/>
      <c r="I926" s="31"/>
      <c r="J926" s="31"/>
      <c r="K926" s="31"/>
      <c r="L926" s="31"/>
      <c r="M926" s="31"/>
      <c r="N926" s="31"/>
      <c r="O926" s="31"/>
      <c r="P926" s="31"/>
      <c r="Q926" s="32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7" ht="15.75">
      <c r="A927" s="281" t="s">
        <v>189</v>
      </c>
      <c r="B927" s="47"/>
      <c r="C927" s="48" t="s">
        <v>172</v>
      </c>
      <c r="D927" s="48" t="s">
        <v>171</v>
      </c>
      <c r="E927" s="49" t="s">
        <v>81</v>
      </c>
      <c r="F927" s="56" t="s">
        <v>187</v>
      </c>
      <c r="G927" s="102">
        <f>166.8+51.1</f>
        <v>217.9</v>
      </c>
    </row>
    <row r="928" spans="1:7" ht="15.75">
      <c r="A928" s="275" t="s">
        <v>512</v>
      </c>
      <c r="B928" s="51"/>
      <c r="C928" s="45" t="s">
        <v>172</v>
      </c>
      <c r="D928" s="45" t="s">
        <v>171</v>
      </c>
      <c r="E928" s="52" t="s">
        <v>511</v>
      </c>
      <c r="F928" s="57"/>
      <c r="G928" s="58">
        <f>G929</f>
        <v>11467</v>
      </c>
    </row>
    <row r="929" spans="1:7" ht="15.75">
      <c r="A929" s="251" t="s">
        <v>513</v>
      </c>
      <c r="B929" s="51"/>
      <c r="C929" s="45" t="s">
        <v>172</v>
      </c>
      <c r="D929" s="45" t="s">
        <v>171</v>
      </c>
      <c r="E929" s="52" t="s">
        <v>281</v>
      </c>
      <c r="F929" s="56"/>
      <c r="G929" s="62">
        <f>G930+G933+G936+G939+G942</f>
        <v>11467</v>
      </c>
    </row>
    <row r="930" spans="1:7" ht="31.5">
      <c r="A930" s="237" t="s">
        <v>651</v>
      </c>
      <c r="B930" s="51"/>
      <c r="C930" s="48" t="s">
        <v>172</v>
      </c>
      <c r="D930" s="48" t="s">
        <v>171</v>
      </c>
      <c r="E930" s="49" t="s">
        <v>650</v>
      </c>
      <c r="F930" s="56"/>
      <c r="G930" s="62">
        <f>G931</f>
        <v>2503.8</v>
      </c>
    </row>
    <row r="931" spans="1:7" ht="15.75">
      <c r="A931" s="162" t="s">
        <v>227</v>
      </c>
      <c r="B931" s="47"/>
      <c r="C931" s="48" t="s">
        <v>172</v>
      </c>
      <c r="D931" s="48" t="s">
        <v>171</v>
      </c>
      <c r="E931" s="49" t="s">
        <v>650</v>
      </c>
      <c r="F931" s="56" t="s">
        <v>199</v>
      </c>
      <c r="G931" s="62">
        <f>G932</f>
        <v>2503.8</v>
      </c>
    </row>
    <row r="932" spans="1:7" ht="15.75">
      <c r="A932" s="270" t="s">
        <v>179</v>
      </c>
      <c r="B932" s="55"/>
      <c r="C932" s="48" t="s">
        <v>172</v>
      </c>
      <c r="D932" s="48" t="s">
        <v>171</v>
      </c>
      <c r="E932" s="49" t="s">
        <v>650</v>
      </c>
      <c r="F932" s="56" t="s">
        <v>200</v>
      </c>
      <c r="G932" s="62">
        <v>2503.8</v>
      </c>
    </row>
    <row r="933" spans="1:7" ht="31.5">
      <c r="A933" s="237" t="s">
        <v>659</v>
      </c>
      <c r="B933" s="51"/>
      <c r="C933" s="48" t="s">
        <v>172</v>
      </c>
      <c r="D933" s="48" t="s">
        <v>171</v>
      </c>
      <c r="E933" s="49" t="s">
        <v>658</v>
      </c>
      <c r="F933" s="56"/>
      <c r="G933" s="62">
        <f>G934</f>
        <v>2997.1</v>
      </c>
    </row>
    <row r="934" spans="1:7" ht="15.75">
      <c r="A934" s="162" t="s">
        <v>227</v>
      </c>
      <c r="B934" s="47"/>
      <c r="C934" s="48" t="s">
        <v>172</v>
      </c>
      <c r="D934" s="48" t="s">
        <v>171</v>
      </c>
      <c r="E934" s="49" t="s">
        <v>658</v>
      </c>
      <c r="F934" s="56" t="s">
        <v>199</v>
      </c>
      <c r="G934" s="62">
        <f>G935</f>
        <v>2997.1</v>
      </c>
    </row>
    <row r="935" spans="1:7" ht="15.75">
      <c r="A935" s="270" t="s">
        <v>179</v>
      </c>
      <c r="B935" s="55"/>
      <c r="C935" s="48" t="s">
        <v>172</v>
      </c>
      <c r="D935" s="48" t="s">
        <v>171</v>
      </c>
      <c r="E935" s="49" t="s">
        <v>658</v>
      </c>
      <c r="F935" s="56" t="s">
        <v>200</v>
      </c>
      <c r="G935" s="62">
        <v>2997.1</v>
      </c>
    </row>
    <row r="936" spans="1:7" ht="31.5">
      <c r="A936" s="237" t="s">
        <v>653</v>
      </c>
      <c r="B936" s="51"/>
      <c r="C936" s="48" t="s">
        <v>172</v>
      </c>
      <c r="D936" s="48" t="s">
        <v>171</v>
      </c>
      <c r="E936" s="49" t="s">
        <v>652</v>
      </c>
      <c r="F936" s="56"/>
      <c r="G936" s="62">
        <f>G937</f>
        <v>1998.3</v>
      </c>
    </row>
    <row r="937" spans="1:7" ht="15.75">
      <c r="A937" s="162" t="s">
        <v>227</v>
      </c>
      <c r="B937" s="47"/>
      <c r="C937" s="48" t="s">
        <v>172</v>
      </c>
      <c r="D937" s="48" t="s">
        <v>171</v>
      </c>
      <c r="E937" s="49" t="s">
        <v>652</v>
      </c>
      <c r="F937" s="56" t="s">
        <v>199</v>
      </c>
      <c r="G937" s="62">
        <f>G938</f>
        <v>1998.3</v>
      </c>
    </row>
    <row r="938" spans="1:7" ht="15.75">
      <c r="A938" s="270" t="s">
        <v>179</v>
      </c>
      <c r="B938" s="55"/>
      <c r="C938" s="48" t="s">
        <v>172</v>
      </c>
      <c r="D938" s="48" t="s">
        <v>171</v>
      </c>
      <c r="E938" s="49" t="s">
        <v>652</v>
      </c>
      <c r="F938" s="56" t="s">
        <v>200</v>
      </c>
      <c r="G938" s="62">
        <v>1998.3</v>
      </c>
    </row>
    <row r="939" spans="1:7" ht="31.5">
      <c r="A939" s="237" t="s">
        <v>655</v>
      </c>
      <c r="B939" s="51"/>
      <c r="C939" s="48" t="s">
        <v>172</v>
      </c>
      <c r="D939" s="48" t="s">
        <v>171</v>
      </c>
      <c r="E939" s="49" t="s">
        <v>654</v>
      </c>
      <c r="F939" s="56"/>
      <c r="G939" s="62">
        <f>G940</f>
        <v>970.7</v>
      </c>
    </row>
    <row r="940" spans="1:7" ht="15.75">
      <c r="A940" s="162" t="s">
        <v>227</v>
      </c>
      <c r="B940" s="47"/>
      <c r="C940" s="48" t="s">
        <v>172</v>
      </c>
      <c r="D940" s="48" t="s">
        <v>171</v>
      </c>
      <c r="E940" s="49" t="s">
        <v>654</v>
      </c>
      <c r="F940" s="56" t="s">
        <v>199</v>
      </c>
      <c r="G940" s="62">
        <f>G941</f>
        <v>970.7</v>
      </c>
    </row>
    <row r="941" spans="1:7" ht="15.75">
      <c r="A941" s="270" t="s">
        <v>179</v>
      </c>
      <c r="B941" s="55"/>
      <c r="C941" s="48" t="s">
        <v>172</v>
      </c>
      <c r="D941" s="48" t="s">
        <v>171</v>
      </c>
      <c r="E941" s="49" t="s">
        <v>654</v>
      </c>
      <c r="F941" s="56" t="s">
        <v>200</v>
      </c>
      <c r="G941" s="62">
        <v>970.7</v>
      </c>
    </row>
    <row r="942" spans="1:7" ht="31.5">
      <c r="A942" s="237" t="s">
        <v>657</v>
      </c>
      <c r="B942" s="51"/>
      <c r="C942" s="48" t="s">
        <v>172</v>
      </c>
      <c r="D942" s="48" t="s">
        <v>171</v>
      </c>
      <c r="E942" s="49" t="s">
        <v>656</v>
      </c>
      <c r="F942" s="56"/>
      <c r="G942" s="62">
        <f>G943</f>
        <v>2997.1</v>
      </c>
    </row>
    <row r="943" spans="1:7" ht="15.75">
      <c r="A943" s="162" t="s">
        <v>227</v>
      </c>
      <c r="B943" s="47"/>
      <c r="C943" s="48" t="s">
        <v>172</v>
      </c>
      <c r="D943" s="48" t="s">
        <v>171</v>
      </c>
      <c r="E943" s="49" t="s">
        <v>656</v>
      </c>
      <c r="F943" s="56" t="s">
        <v>199</v>
      </c>
      <c r="G943" s="62">
        <f>G944</f>
        <v>2997.1</v>
      </c>
    </row>
    <row r="944" spans="1:7" ht="15.75">
      <c r="A944" s="270" t="s">
        <v>179</v>
      </c>
      <c r="B944" s="55"/>
      <c r="C944" s="48" t="s">
        <v>172</v>
      </c>
      <c r="D944" s="48" t="s">
        <v>171</v>
      </c>
      <c r="E944" s="49" t="s">
        <v>656</v>
      </c>
      <c r="F944" s="56" t="s">
        <v>200</v>
      </c>
      <c r="G944" s="62">
        <v>2997.1</v>
      </c>
    </row>
    <row r="945" spans="1:7" ht="15.75">
      <c r="A945" s="285" t="s">
        <v>8</v>
      </c>
      <c r="B945" s="105"/>
      <c r="C945" s="103" t="s">
        <v>172</v>
      </c>
      <c r="D945" s="103" t="s">
        <v>158</v>
      </c>
      <c r="E945" s="106"/>
      <c r="F945" s="107"/>
      <c r="G945" s="104">
        <f>G946+G959+G996+G974</f>
        <v>90524.84</v>
      </c>
    </row>
    <row r="946" spans="1:7" ht="31.5">
      <c r="A946" s="233" t="s">
        <v>452</v>
      </c>
      <c r="B946" s="51"/>
      <c r="C946" s="45" t="s">
        <v>172</v>
      </c>
      <c r="D946" s="45" t="s">
        <v>158</v>
      </c>
      <c r="E946" s="52" t="s">
        <v>328</v>
      </c>
      <c r="F946" s="57"/>
      <c r="G946" s="58">
        <f>G947+G950+G953+G956</f>
        <v>32693.54</v>
      </c>
    </row>
    <row r="947" spans="1:7" ht="15.75">
      <c r="A947" s="239" t="s">
        <v>7</v>
      </c>
      <c r="B947" s="47"/>
      <c r="C947" s="48" t="s">
        <v>172</v>
      </c>
      <c r="D947" s="48" t="s">
        <v>158</v>
      </c>
      <c r="E947" s="49" t="s">
        <v>458</v>
      </c>
      <c r="F947" s="56"/>
      <c r="G947" s="62">
        <f>G948</f>
        <v>798.4</v>
      </c>
    </row>
    <row r="948" spans="1:7" ht="15.75">
      <c r="A948" s="236" t="s">
        <v>226</v>
      </c>
      <c r="B948" s="51"/>
      <c r="C948" s="48" t="s">
        <v>172</v>
      </c>
      <c r="D948" s="48" t="s">
        <v>158</v>
      </c>
      <c r="E948" s="49" t="s">
        <v>458</v>
      </c>
      <c r="F948" s="56" t="s">
        <v>188</v>
      </c>
      <c r="G948" s="62">
        <f>G949</f>
        <v>798.4</v>
      </c>
    </row>
    <row r="949" spans="1:7" ht="15.75">
      <c r="A949" s="236" t="s">
        <v>189</v>
      </c>
      <c r="B949" s="51"/>
      <c r="C949" s="48" t="s">
        <v>172</v>
      </c>
      <c r="D949" s="48" t="s">
        <v>158</v>
      </c>
      <c r="E949" s="49" t="s">
        <v>458</v>
      </c>
      <c r="F949" s="56" t="s">
        <v>187</v>
      </c>
      <c r="G949" s="62">
        <f>570+228.4</f>
        <v>798.4</v>
      </c>
    </row>
    <row r="950" spans="1:7" ht="31.5">
      <c r="A950" s="239" t="s">
        <v>454</v>
      </c>
      <c r="B950" s="47"/>
      <c r="C950" s="48" t="s">
        <v>172</v>
      </c>
      <c r="D950" s="48" t="s">
        <v>158</v>
      </c>
      <c r="E950" s="49" t="s">
        <v>330</v>
      </c>
      <c r="F950" s="56"/>
      <c r="G950" s="62">
        <f>G951</f>
        <v>2500</v>
      </c>
    </row>
    <row r="951" spans="1:7" ht="15.75">
      <c r="A951" s="236" t="s">
        <v>226</v>
      </c>
      <c r="B951" s="51"/>
      <c r="C951" s="48" t="s">
        <v>172</v>
      </c>
      <c r="D951" s="48" t="s">
        <v>158</v>
      </c>
      <c r="E951" s="49" t="s">
        <v>330</v>
      </c>
      <c r="F951" s="56" t="s">
        <v>188</v>
      </c>
      <c r="G951" s="62">
        <f>G952</f>
        <v>2500</v>
      </c>
    </row>
    <row r="952" spans="1:7" ht="15.75">
      <c r="A952" s="236" t="s">
        <v>189</v>
      </c>
      <c r="B952" s="51"/>
      <c r="C952" s="48" t="s">
        <v>172</v>
      </c>
      <c r="D952" s="48" t="s">
        <v>158</v>
      </c>
      <c r="E952" s="49" t="s">
        <v>330</v>
      </c>
      <c r="F952" s="56" t="s">
        <v>187</v>
      </c>
      <c r="G952" s="62">
        <v>2500</v>
      </c>
    </row>
    <row r="953" spans="1:7" ht="15.75">
      <c r="A953" s="239" t="s">
        <v>455</v>
      </c>
      <c r="B953" s="47"/>
      <c r="C953" s="48" t="s">
        <v>172</v>
      </c>
      <c r="D953" s="48" t="s">
        <v>158</v>
      </c>
      <c r="E953" s="49" t="s">
        <v>453</v>
      </c>
      <c r="F953" s="56"/>
      <c r="G953" s="62">
        <f>G954</f>
        <v>26987.64</v>
      </c>
    </row>
    <row r="954" spans="1:7" ht="15.75">
      <c r="A954" s="236" t="s">
        <v>226</v>
      </c>
      <c r="B954" s="51"/>
      <c r="C954" s="48" t="s">
        <v>172</v>
      </c>
      <c r="D954" s="48" t="s">
        <v>158</v>
      </c>
      <c r="E954" s="49" t="s">
        <v>453</v>
      </c>
      <c r="F954" s="56" t="s">
        <v>188</v>
      </c>
      <c r="G954" s="62">
        <f>G955</f>
        <v>26987.64</v>
      </c>
    </row>
    <row r="955" spans="1:7" ht="15.75">
      <c r="A955" s="236" t="s">
        <v>189</v>
      </c>
      <c r="B955" s="51"/>
      <c r="C955" s="48" t="s">
        <v>172</v>
      </c>
      <c r="D955" s="48" t="s">
        <v>158</v>
      </c>
      <c r="E955" s="49" t="s">
        <v>453</v>
      </c>
      <c r="F955" s="56" t="s">
        <v>187</v>
      </c>
      <c r="G955" s="62">
        <f>6898.4-2000+22089.24</f>
        <v>26987.64</v>
      </c>
    </row>
    <row r="956" spans="1:7" ht="31.5">
      <c r="A956" s="239" t="s">
        <v>456</v>
      </c>
      <c r="B956" s="47"/>
      <c r="C956" s="48" t="s">
        <v>172</v>
      </c>
      <c r="D956" s="48" t="s">
        <v>158</v>
      </c>
      <c r="E956" s="49" t="s">
        <v>457</v>
      </c>
      <c r="F956" s="56"/>
      <c r="G956" s="62">
        <f>G957</f>
        <v>2407.5</v>
      </c>
    </row>
    <row r="957" spans="1:7" ht="15.75">
      <c r="A957" s="236" t="s">
        <v>226</v>
      </c>
      <c r="B957" s="51"/>
      <c r="C957" s="48" t="s">
        <v>172</v>
      </c>
      <c r="D957" s="48" t="s">
        <v>158</v>
      </c>
      <c r="E957" s="49" t="s">
        <v>457</v>
      </c>
      <c r="F957" s="56" t="s">
        <v>188</v>
      </c>
      <c r="G957" s="62">
        <f>G958</f>
        <v>2407.5</v>
      </c>
    </row>
    <row r="958" spans="1:23" ht="15.75">
      <c r="A958" s="236" t="s">
        <v>189</v>
      </c>
      <c r="B958" s="51"/>
      <c r="C958" s="48" t="s">
        <v>172</v>
      </c>
      <c r="D958" s="48" t="s">
        <v>158</v>
      </c>
      <c r="E958" s="49" t="s">
        <v>457</v>
      </c>
      <c r="F958" s="56" t="s">
        <v>187</v>
      </c>
      <c r="G958" s="62">
        <v>2407.5</v>
      </c>
      <c r="W958" s="31"/>
    </row>
    <row r="959" spans="1:7" ht="15.75">
      <c r="A959" s="238" t="s">
        <v>446</v>
      </c>
      <c r="B959" s="51"/>
      <c r="C959" s="45" t="s">
        <v>172</v>
      </c>
      <c r="D959" s="45" t="s">
        <v>158</v>
      </c>
      <c r="E959" s="52" t="s">
        <v>17</v>
      </c>
      <c r="F959" s="57"/>
      <c r="G959" s="58">
        <f>G960+G963+G968+G971</f>
        <v>28366</v>
      </c>
    </row>
    <row r="960" spans="1:7" ht="15.75">
      <c r="A960" s="237" t="s">
        <v>106</v>
      </c>
      <c r="B960" s="51"/>
      <c r="C960" s="48" t="s">
        <v>172</v>
      </c>
      <c r="D960" s="48" t="s">
        <v>158</v>
      </c>
      <c r="E960" s="49" t="s">
        <v>459</v>
      </c>
      <c r="F960" s="56"/>
      <c r="G960" s="62">
        <f>G961</f>
        <v>7199.5</v>
      </c>
    </row>
    <row r="961" spans="1:7" ht="31.5">
      <c r="A961" s="236" t="s">
        <v>263</v>
      </c>
      <c r="B961" s="51"/>
      <c r="C961" s="48" t="s">
        <v>172</v>
      </c>
      <c r="D961" s="48" t="s">
        <v>158</v>
      </c>
      <c r="E961" s="49" t="s">
        <v>459</v>
      </c>
      <c r="F961" s="56" t="s">
        <v>178</v>
      </c>
      <c r="G961" s="62">
        <f>G962</f>
        <v>7199.5</v>
      </c>
    </row>
    <row r="962" spans="1:7" ht="15.75">
      <c r="A962" s="236" t="s">
        <v>197</v>
      </c>
      <c r="B962" s="51"/>
      <c r="C962" s="48" t="s">
        <v>172</v>
      </c>
      <c r="D962" s="48" t="s">
        <v>158</v>
      </c>
      <c r="E962" s="49" t="s">
        <v>459</v>
      </c>
      <c r="F962" s="56" t="s">
        <v>196</v>
      </c>
      <c r="G962" s="62">
        <v>7199.5</v>
      </c>
    </row>
    <row r="963" spans="1:7" ht="15.75">
      <c r="A963" s="237" t="s">
        <v>7</v>
      </c>
      <c r="B963" s="51"/>
      <c r="C963" s="48" t="s">
        <v>172</v>
      </c>
      <c r="D963" s="48" t="s">
        <v>158</v>
      </c>
      <c r="E963" s="49" t="s">
        <v>361</v>
      </c>
      <c r="F963" s="56"/>
      <c r="G963" s="62">
        <f>G964+G966</f>
        <v>4461.5</v>
      </c>
    </row>
    <row r="964" spans="1:7" ht="15.75">
      <c r="A964" s="236" t="s">
        <v>226</v>
      </c>
      <c r="B964" s="51"/>
      <c r="C964" s="48" t="s">
        <v>172</v>
      </c>
      <c r="D964" s="48" t="s">
        <v>158</v>
      </c>
      <c r="E964" s="49" t="s">
        <v>361</v>
      </c>
      <c r="F964" s="56" t="s">
        <v>188</v>
      </c>
      <c r="G964" s="62">
        <f>G965</f>
        <v>1138.7</v>
      </c>
    </row>
    <row r="965" spans="1:7" ht="15.75">
      <c r="A965" s="236" t="s">
        <v>189</v>
      </c>
      <c r="B965" s="51"/>
      <c r="C965" s="48" t="s">
        <v>172</v>
      </c>
      <c r="D965" s="48" t="s">
        <v>158</v>
      </c>
      <c r="E965" s="49" t="s">
        <v>361</v>
      </c>
      <c r="F965" s="56" t="s">
        <v>187</v>
      </c>
      <c r="G965" s="62">
        <v>1138.7</v>
      </c>
    </row>
    <row r="966" spans="1:7" ht="31.5">
      <c r="A966" s="236" t="s">
        <v>263</v>
      </c>
      <c r="B966" s="51"/>
      <c r="C966" s="48" t="s">
        <v>172</v>
      </c>
      <c r="D966" s="48" t="s">
        <v>158</v>
      </c>
      <c r="E966" s="49" t="s">
        <v>361</v>
      </c>
      <c r="F966" s="56" t="s">
        <v>178</v>
      </c>
      <c r="G966" s="62">
        <f>G967</f>
        <v>3322.8</v>
      </c>
    </row>
    <row r="967" spans="1:7" ht="15.75">
      <c r="A967" s="236" t="s">
        <v>197</v>
      </c>
      <c r="B967" s="51"/>
      <c r="C967" s="48" t="s">
        <v>172</v>
      </c>
      <c r="D967" s="48" t="s">
        <v>158</v>
      </c>
      <c r="E967" s="49" t="s">
        <v>361</v>
      </c>
      <c r="F967" s="56" t="s">
        <v>196</v>
      </c>
      <c r="G967" s="62">
        <v>3322.8</v>
      </c>
    </row>
    <row r="968" spans="1:7" ht="15.75">
      <c r="A968" s="237" t="s">
        <v>593</v>
      </c>
      <c r="B968" s="51"/>
      <c r="C968" s="48" t="s">
        <v>172</v>
      </c>
      <c r="D968" s="48" t="s">
        <v>158</v>
      </c>
      <c r="E968" s="49" t="s">
        <v>592</v>
      </c>
      <c r="F968" s="56"/>
      <c r="G968" s="62">
        <f>G969</f>
        <v>15130</v>
      </c>
    </row>
    <row r="969" spans="1:7" ht="15.75">
      <c r="A969" s="236" t="s">
        <v>226</v>
      </c>
      <c r="B969" s="51"/>
      <c r="C969" s="48" t="s">
        <v>172</v>
      </c>
      <c r="D969" s="48" t="s">
        <v>158</v>
      </c>
      <c r="E969" s="49" t="s">
        <v>592</v>
      </c>
      <c r="F969" s="56" t="s">
        <v>188</v>
      </c>
      <c r="G969" s="62">
        <f>G970</f>
        <v>15130</v>
      </c>
    </row>
    <row r="970" spans="1:23" ht="15.75">
      <c r="A970" s="236" t="s">
        <v>189</v>
      </c>
      <c r="B970" s="51"/>
      <c r="C970" s="48" t="s">
        <v>172</v>
      </c>
      <c r="D970" s="48" t="s">
        <v>158</v>
      </c>
      <c r="E970" s="49" t="s">
        <v>592</v>
      </c>
      <c r="F970" s="56" t="s">
        <v>187</v>
      </c>
      <c r="G970" s="62">
        <f>13282+1618+230</f>
        <v>15130</v>
      </c>
      <c r="W970" s="31"/>
    </row>
    <row r="971" spans="1:7" ht="31.5">
      <c r="A971" s="237" t="s">
        <v>724</v>
      </c>
      <c r="B971" s="51"/>
      <c r="C971" s="48" t="s">
        <v>172</v>
      </c>
      <c r="D971" s="48" t="s">
        <v>158</v>
      </c>
      <c r="E971" s="49" t="s">
        <v>723</v>
      </c>
      <c r="F971" s="56"/>
      <c r="G971" s="62">
        <f>G972</f>
        <v>1575</v>
      </c>
    </row>
    <row r="972" spans="1:7" ht="15.75">
      <c r="A972" s="236" t="s">
        <v>226</v>
      </c>
      <c r="B972" s="51"/>
      <c r="C972" s="48" t="s">
        <v>172</v>
      </c>
      <c r="D972" s="48" t="s">
        <v>158</v>
      </c>
      <c r="E972" s="49" t="s">
        <v>723</v>
      </c>
      <c r="F972" s="56" t="s">
        <v>188</v>
      </c>
      <c r="G972" s="62">
        <f>G973</f>
        <v>1575</v>
      </c>
    </row>
    <row r="973" spans="1:7" ht="15.75">
      <c r="A973" s="236" t="s">
        <v>189</v>
      </c>
      <c r="B973" s="51"/>
      <c r="C973" s="48" t="s">
        <v>172</v>
      </c>
      <c r="D973" s="48" t="s">
        <v>158</v>
      </c>
      <c r="E973" s="49" t="s">
        <v>723</v>
      </c>
      <c r="F973" s="56" t="s">
        <v>187</v>
      </c>
      <c r="G973" s="62">
        <v>1575</v>
      </c>
    </row>
    <row r="974" spans="1:7" ht="31.5">
      <c r="A974" s="251" t="s">
        <v>713</v>
      </c>
      <c r="B974" s="51"/>
      <c r="C974" s="45" t="s">
        <v>172</v>
      </c>
      <c r="D974" s="45" t="s">
        <v>158</v>
      </c>
      <c r="E974" s="52" t="s">
        <v>711</v>
      </c>
      <c r="F974" s="57"/>
      <c r="G974" s="58">
        <f>G975+G978+G981+G984+G987+G993+G990</f>
        <v>27500</v>
      </c>
    </row>
    <row r="975" spans="1:7" ht="47.25">
      <c r="A975" s="237" t="s">
        <v>725</v>
      </c>
      <c r="B975" s="47"/>
      <c r="C975" s="48" t="s">
        <v>172</v>
      </c>
      <c r="D975" s="48" t="s">
        <v>158</v>
      </c>
      <c r="E975" s="56" t="s">
        <v>712</v>
      </c>
      <c r="F975" s="56"/>
      <c r="G975" s="62">
        <f>G976</f>
        <v>2000</v>
      </c>
    </row>
    <row r="976" spans="1:7" ht="15.75">
      <c r="A976" s="236" t="s">
        <v>226</v>
      </c>
      <c r="B976" s="47"/>
      <c r="C976" s="48" t="s">
        <v>172</v>
      </c>
      <c r="D976" s="48" t="s">
        <v>158</v>
      </c>
      <c r="E976" s="56" t="s">
        <v>712</v>
      </c>
      <c r="F976" s="56" t="s">
        <v>188</v>
      </c>
      <c r="G976" s="62">
        <f>G977</f>
        <v>2000</v>
      </c>
    </row>
    <row r="977" spans="1:7" ht="15.75">
      <c r="A977" s="236" t="s">
        <v>189</v>
      </c>
      <c r="B977" s="47"/>
      <c r="C977" s="48" t="s">
        <v>172</v>
      </c>
      <c r="D977" s="48" t="s">
        <v>158</v>
      </c>
      <c r="E977" s="56" t="s">
        <v>712</v>
      </c>
      <c r="F977" s="56" t="s">
        <v>187</v>
      </c>
      <c r="G977" s="62">
        <v>2000</v>
      </c>
    </row>
    <row r="978" spans="1:7" ht="31.5">
      <c r="A978" s="237" t="s">
        <v>726</v>
      </c>
      <c r="B978" s="47"/>
      <c r="C978" s="48" t="s">
        <v>172</v>
      </c>
      <c r="D978" s="48" t="s">
        <v>158</v>
      </c>
      <c r="E978" s="56" t="s">
        <v>712</v>
      </c>
      <c r="F978" s="56"/>
      <c r="G978" s="62">
        <f>G979</f>
        <v>2000</v>
      </c>
    </row>
    <row r="979" spans="1:7" ht="15.75">
      <c r="A979" s="236" t="s">
        <v>226</v>
      </c>
      <c r="B979" s="47"/>
      <c r="C979" s="48" t="s">
        <v>172</v>
      </c>
      <c r="D979" s="48" t="s">
        <v>158</v>
      </c>
      <c r="E979" s="56" t="s">
        <v>712</v>
      </c>
      <c r="F979" s="56" t="s">
        <v>188</v>
      </c>
      <c r="G979" s="62">
        <f>G980</f>
        <v>2000</v>
      </c>
    </row>
    <row r="980" spans="1:7" ht="15.75">
      <c r="A980" s="236" t="s">
        <v>189</v>
      </c>
      <c r="B980" s="47"/>
      <c r="C980" s="48" t="s">
        <v>172</v>
      </c>
      <c r="D980" s="48" t="s">
        <v>158</v>
      </c>
      <c r="E980" s="56" t="s">
        <v>712</v>
      </c>
      <c r="F980" s="56" t="s">
        <v>187</v>
      </c>
      <c r="G980" s="62">
        <v>2000</v>
      </c>
    </row>
    <row r="981" spans="1:7" ht="47.25">
      <c r="A981" s="237" t="s">
        <v>721</v>
      </c>
      <c r="B981" s="47"/>
      <c r="C981" s="48" t="s">
        <v>172</v>
      </c>
      <c r="D981" s="48" t="s">
        <v>158</v>
      </c>
      <c r="E981" s="56" t="s">
        <v>712</v>
      </c>
      <c r="F981" s="56"/>
      <c r="G981" s="62">
        <f>G982</f>
        <v>3000</v>
      </c>
    </row>
    <row r="982" spans="1:7" ht="15.75">
      <c r="A982" s="236" t="s">
        <v>226</v>
      </c>
      <c r="B982" s="47"/>
      <c r="C982" s="48" t="s">
        <v>172</v>
      </c>
      <c r="D982" s="48" t="s">
        <v>158</v>
      </c>
      <c r="E982" s="56" t="s">
        <v>712</v>
      </c>
      <c r="F982" s="56" t="s">
        <v>188</v>
      </c>
      <c r="G982" s="62">
        <f>G983</f>
        <v>3000</v>
      </c>
    </row>
    <row r="983" spans="1:7" ht="15.75">
      <c r="A983" s="236" t="s">
        <v>189</v>
      </c>
      <c r="B983" s="47"/>
      <c r="C983" s="48" t="s">
        <v>172</v>
      </c>
      <c r="D983" s="48" t="s">
        <v>158</v>
      </c>
      <c r="E983" s="56" t="s">
        <v>712</v>
      </c>
      <c r="F983" s="56" t="s">
        <v>187</v>
      </c>
      <c r="G983" s="62">
        <v>3000</v>
      </c>
    </row>
    <row r="984" spans="1:7" ht="47.25">
      <c r="A984" s="237" t="s">
        <v>727</v>
      </c>
      <c r="B984" s="47"/>
      <c r="C984" s="48" t="s">
        <v>172</v>
      </c>
      <c r="D984" s="48" t="s">
        <v>158</v>
      </c>
      <c r="E984" s="56" t="s">
        <v>712</v>
      </c>
      <c r="F984" s="56"/>
      <c r="G984" s="62">
        <f>G985</f>
        <v>9000</v>
      </c>
    </row>
    <row r="985" spans="1:7" ht="15.75">
      <c r="A985" s="236" t="s">
        <v>226</v>
      </c>
      <c r="B985" s="47"/>
      <c r="C985" s="48" t="s">
        <v>172</v>
      </c>
      <c r="D985" s="48" t="s">
        <v>158</v>
      </c>
      <c r="E985" s="56" t="s">
        <v>712</v>
      </c>
      <c r="F985" s="56" t="s">
        <v>188</v>
      </c>
      <c r="G985" s="62">
        <f>G986</f>
        <v>9000</v>
      </c>
    </row>
    <row r="986" spans="1:7" ht="15.75">
      <c r="A986" s="236" t="s">
        <v>189</v>
      </c>
      <c r="B986" s="47"/>
      <c r="C986" s="48" t="s">
        <v>172</v>
      </c>
      <c r="D986" s="48" t="s">
        <v>158</v>
      </c>
      <c r="E986" s="56" t="s">
        <v>712</v>
      </c>
      <c r="F986" s="56" t="s">
        <v>187</v>
      </c>
      <c r="G986" s="62">
        <v>9000</v>
      </c>
    </row>
    <row r="987" spans="1:7" ht="63">
      <c r="A987" s="237" t="s">
        <v>728</v>
      </c>
      <c r="B987" s="47"/>
      <c r="C987" s="48" t="s">
        <v>172</v>
      </c>
      <c r="D987" s="48" t="s">
        <v>158</v>
      </c>
      <c r="E987" s="56" t="s">
        <v>712</v>
      </c>
      <c r="F987" s="56"/>
      <c r="G987" s="62">
        <f>G988</f>
        <v>2000</v>
      </c>
    </row>
    <row r="988" spans="1:7" ht="15.75">
      <c r="A988" s="236" t="s">
        <v>226</v>
      </c>
      <c r="B988" s="47"/>
      <c r="C988" s="48" t="s">
        <v>172</v>
      </c>
      <c r="D988" s="48" t="s">
        <v>158</v>
      </c>
      <c r="E988" s="56" t="s">
        <v>712</v>
      </c>
      <c r="F988" s="56" t="s">
        <v>188</v>
      </c>
      <c r="G988" s="62">
        <f>G989</f>
        <v>2000</v>
      </c>
    </row>
    <row r="989" spans="1:7" ht="15.75">
      <c r="A989" s="236" t="s">
        <v>189</v>
      </c>
      <c r="B989" s="47"/>
      <c r="C989" s="48" t="s">
        <v>172</v>
      </c>
      <c r="D989" s="48" t="s">
        <v>158</v>
      </c>
      <c r="E989" s="56" t="s">
        <v>712</v>
      </c>
      <c r="F989" s="56" t="s">
        <v>187</v>
      </c>
      <c r="G989" s="62">
        <v>2000</v>
      </c>
    </row>
    <row r="990" spans="1:7" ht="47.25">
      <c r="A990" s="237" t="s">
        <v>729</v>
      </c>
      <c r="B990" s="47"/>
      <c r="C990" s="48" t="s">
        <v>172</v>
      </c>
      <c r="D990" s="48" t="s">
        <v>158</v>
      </c>
      <c r="E990" s="56" t="s">
        <v>712</v>
      </c>
      <c r="F990" s="56"/>
      <c r="G990" s="62">
        <f>G991</f>
        <v>5500</v>
      </c>
    </row>
    <row r="991" spans="1:7" ht="15.75">
      <c r="A991" s="236" t="s">
        <v>226</v>
      </c>
      <c r="B991" s="47"/>
      <c r="C991" s="48" t="s">
        <v>172</v>
      </c>
      <c r="D991" s="48" t="s">
        <v>158</v>
      </c>
      <c r="E991" s="56" t="s">
        <v>712</v>
      </c>
      <c r="F991" s="56" t="s">
        <v>188</v>
      </c>
      <c r="G991" s="62">
        <f>G992</f>
        <v>5500</v>
      </c>
    </row>
    <row r="992" spans="1:7" ht="15.75">
      <c r="A992" s="236" t="s">
        <v>189</v>
      </c>
      <c r="B992" s="47"/>
      <c r="C992" s="48" t="s">
        <v>172</v>
      </c>
      <c r="D992" s="48" t="s">
        <v>158</v>
      </c>
      <c r="E992" s="56" t="s">
        <v>712</v>
      </c>
      <c r="F992" s="56" t="s">
        <v>187</v>
      </c>
      <c r="G992" s="62">
        <v>5500</v>
      </c>
    </row>
    <row r="993" spans="1:7" ht="63">
      <c r="A993" s="237" t="s">
        <v>730</v>
      </c>
      <c r="B993" s="47"/>
      <c r="C993" s="48" t="s">
        <v>172</v>
      </c>
      <c r="D993" s="48" t="s">
        <v>158</v>
      </c>
      <c r="E993" s="56" t="s">
        <v>712</v>
      </c>
      <c r="F993" s="56"/>
      <c r="G993" s="62">
        <f>G994</f>
        <v>4000</v>
      </c>
    </row>
    <row r="994" spans="1:7" ht="15.75">
      <c r="A994" s="236" t="s">
        <v>226</v>
      </c>
      <c r="B994" s="47"/>
      <c r="C994" s="48" t="s">
        <v>172</v>
      </c>
      <c r="D994" s="48" t="s">
        <v>158</v>
      </c>
      <c r="E994" s="56" t="s">
        <v>712</v>
      </c>
      <c r="F994" s="56" t="s">
        <v>188</v>
      </c>
      <c r="G994" s="62">
        <f>G995</f>
        <v>4000</v>
      </c>
    </row>
    <row r="995" spans="1:7" ht="15.75">
      <c r="A995" s="236" t="s">
        <v>189</v>
      </c>
      <c r="B995" s="47"/>
      <c r="C995" s="48" t="s">
        <v>172</v>
      </c>
      <c r="D995" s="48" t="s">
        <v>158</v>
      </c>
      <c r="E995" s="56" t="s">
        <v>712</v>
      </c>
      <c r="F995" s="56" t="s">
        <v>187</v>
      </c>
      <c r="G995" s="62">
        <v>4000</v>
      </c>
    </row>
    <row r="996" spans="1:7" ht="15.75">
      <c r="A996" s="275" t="s">
        <v>512</v>
      </c>
      <c r="B996" s="54"/>
      <c r="C996" s="45" t="s">
        <v>172</v>
      </c>
      <c r="D996" s="45" t="s">
        <v>158</v>
      </c>
      <c r="E996" s="52" t="s">
        <v>511</v>
      </c>
      <c r="F996" s="57"/>
      <c r="G996" s="58">
        <f>G998</f>
        <v>1965.3</v>
      </c>
    </row>
    <row r="997" spans="1:7" ht="15.75">
      <c r="A997" s="251" t="s">
        <v>289</v>
      </c>
      <c r="B997" s="51"/>
      <c r="C997" s="45" t="s">
        <v>172</v>
      </c>
      <c r="D997" s="45" t="s">
        <v>158</v>
      </c>
      <c r="E997" s="52" t="s">
        <v>281</v>
      </c>
      <c r="F997" s="56"/>
      <c r="G997" s="62">
        <f>G998</f>
        <v>1965.3</v>
      </c>
    </row>
    <row r="998" spans="1:7" ht="15.75">
      <c r="A998" s="256" t="s">
        <v>280</v>
      </c>
      <c r="B998" s="55"/>
      <c r="C998" s="48" t="s">
        <v>172</v>
      </c>
      <c r="D998" s="48" t="s">
        <v>158</v>
      </c>
      <c r="E998" s="49" t="s">
        <v>282</v>
      </c>
      <c r="F998" s="56"/>
      <c r="G998" s="62">
        <f>G999</f>
        <v>1965.3</v>
      </c>
    </row>
    <row r="999" spans="1:7" ht="15.75">
      <c r="A999" s="236" t="s">
        <v>226</v>
      </c>
      <c r="B999" s="55"/>
      <c r="C999" s="48" t="s">
        <v>172</v>
      </c>
      <c r="D999" s="48" t="s">
        <v>158</v>
      </c>
      <c r="E999" s="49" t="s">
        <v>282</v>
      </c>
      <c r="F999" s="56" t="s">
        <v>188</v>
      </c>
      <c r="G999" s="62">
        <f>G1000</f>
        <v>1965.3</v>
      </c>
    </row>
    <row r="1000" spans="1:7" ht="15.75">
      <c r="A1000" s="236" t="s">
        <v>189</v>
      </c>
      <c r="B1000" s="55"/>
      <c r="C1000" s="48" t="s">
        <v>172</v>
      </c>
      <c r="D1000" s="48" t="s">
        <v>158</v>
      </c>
      <c r="E1000" s="49" t="s">
        <v>282</v>
      </c>
      <c r="F1000" s="56" t="s">
        <v>187</v>
      </c>
      <c r="G1000" s="62">
        <v>1965.3</v>
      </c>
    </row>
    <row r="1001" spans="1:7" ht="15.75">
      <c r="A1001" s="238" t="s">
        <v>703</v>
      </c>
      <c r="B1001" s="51"/>
      <c r="C1001" s="45" t="s">
        <v>172</v>
      </c>
      <c r="D1001" s="45" t="s">
        <v>172</v>
      </c>
      <c r="E1001" s="49"/>
      <c r="F1001" s="56"/>
      <c r="G1001" s="58">
        <f>G1006+G1002</f>
        <v>2370.2</v>
      </c>
    </row>
    <row r="1002" spans="1:7" ht="15.75">
      <c r="A1002" s="275" t="s">
        <v>512</v>
      </c>
      <c r="B1002" s="54"/>
      <c r="C1002" s="45" t="s">
        <v>172</v>
      </c>
      <c r="D1002" s="45" t="s">
        <v>172</v>
      </c>
      <c r="E1002" s="52" t="s">
        <v>328</v>
      </c>
      <c r="F1002" s="57"/>
      <c r="G1002" s="58">
        <f>G1003</f>
        <v>70.2</v>
      </c>
    </row>
    <row r="1003" spans="1:7" ht="31.5">
      <c r="A1003" s="256" t="s">
        <v>732</v>
      </c>
      <c r="B1003" s="55"/>
      <c r="C1003" s="48" t="s">
        <v>172</v>
      </c>
      <c r="D1003" s="48" t="s">
        <v>172</v>
      </c>
      <c r="E1003" s="49" t="s">
        <v>731</v>
      </c>
      <c r="F1003" s="56"/>
      <c r="G1003" s="62">
        <f>G1004</f>
        <v>70.2</v>
      </c>
    </row>
    <row r="1004" spans="1:7" ht="15.75">
      <c r="A1004" s="236" t="s">
        <v>226</v>
      </c>
      <c r="B1004" s="55"/>
      <c r="C1004" s="48" t="s">
        <v>172</v>
      </c>
      <c r="D1004" s="48" t="s">
        <v>172</v>
      </c>
      <c r="E1004" s="49" t="s">
        <v>731</v>
      </c>
      <c r="F1004" s="56" t="s">
        <v>188</v>
      </c>
      <c r="G1004" s="62">
        <f>G1005</f>
        <v>70.2</v>
      </c>
    </row>
    <row r="1005" spans="1:7" ht="15.75">
      <c r="A1005" s="236" t="s">
        <v>189</v>
      </c>
      <c r="B1005" s="55"/>
      <c r="C1005" s="48" t="s">
        <v>172</v>
      </c>
      <c r="D1005" s="48" t="s">
        <v>172</v>
      </c>
      <c r="E1005" s="49" t="s">
        <v>731</v>
      </c>
      <c r="F1005" s="56" t="s">
        <v>187</v>
      </c>
      <c r="G1005" s="62">
        <v>70.2</v>
      </c>
    </row>
    <row r="1006" spans="1:7" ht="15.75">
      <c r="A1006" s="275" t="s">
        <v>512</v>
      </c>
      <c r="B1006" s="54"/>
      <c r="C1006" s="45" t="s">
        <v>172</v>
      </c>
      <c r="D1006" s="45" t="s">
        <v>172</v>
      </c>
      <c r="E1006" s="52" t="s">
        <v>511</v>
      </c>
      <c r="F1006" s="57"/>
      <c r="G1006" s="58">
        <f>G1008</f>
        <v>2300</v>
      </c>
    </row>
    <row r="1007" spans="1:7" ht="31.5">
      <c r="A1007" s="251" t="s">
        <v>705</v>
      </c>
      <c r="B1007" s="51"/>
      <c r="C1007" s="45" t="s">
        <v>172</v>
      </c>
      <c r="D1007" s="45" t="s">
        <v>172</v>
      </c>
      <c r="E1007" s="52" t="s">
        <v>278</v>
      </c>
      <c r="F1007" s="56"/>
      <c r="G1007" s="62">
        <f>G1008</f>
        <v>2300</v>
      </c>
    </row>
    <row r="1008" spans="1:7" ht="15.75">
      <c r="A1008" s="256" t="s">
        <v>695</v>
      </c>
      <c r="B1008" s="55"/>
      <c r="C1008" s="48" t="s">
        <v>172</v>
      </c>
      <c r="D1008" s="48" t="s">
        <v>172</v>
      </c>
      <c r="E1008" s="49" t="s">
        <v>704</v>
      </c>
      <c r="F1008" s="56"/>
      <c r="G1008" s="62">
        <f>G1009</f>
        <v>2300</v>
      </c>
    </row>
    <row r="1009" spans="1:7" ht="15.75">
      <c r="A1009" s="162" t="s">
        <v>227</v>
      </c>
      <c r="B1009" s="55"/>
      <c r="C1009" s="48" t="s">
        <v>172</v>
      </c>
      <c r="D1009" s="48" t="s">
        <v>172</v>
      </c>
      <c r="E1009" s="49" t="s">
        <v>704</v>
      </c>
      <c r="F1009" s="56" t="s">
        <v>199</v>
      </c>
      <c r="G1009" s="62">
        <f>G1010</f>
        <v>2300</v>
      </c>
    </row>
    <row r="1010" spans="1:7" ht="15.75">
      <c r="A1010" s="270" t="s">
        <v>179</v>
      </c>
      <c r="B1010" s="55"/>
      <c r="C1010" s="48" t="s">
        <v>172</v>
      </c>
      <c r="D1010" s="48" t="s">
        <v>172</v>
      </c>
      <c r="E1010" s="49" t="s">
        <v>704</v>
      </c>
      <c r="F1010" s="56" t="s">
        <v>200</v>
      </c>
      <c r="G1010" s="62">
        <v>2300</v>
      </c>
    </row>
    <row r="1011" spans="1:7" ht="15.75">
      <c r="A1011" s="233" t="s">
        <v>509</v>
      </c>
      <c r="B1011" s="47"/>
      <c r="C1011" s="45" t="s">
        <v>130</v>
      </c>
      <c r="D1011" s="298" t="s">
        <v>175</v>
      </c>
      <c r="E1011" s="297" t="s">
        <v>175</v>
      </c>
      <c r="F1011" s="298" t="s">
        <v>175</v>
      </c>
      <c r="G1011" s="58">
        <f>G1012</f>
        <v>3500</v>
      </c>
    </row>
    <row r="1012" spans="1:7" ht="15.75">
      <c r="A1012" s="257" t="s">
        <v>508</v>
      </c>
      <c r="B1012" s="51"/>
      <c r="C1012" s="45" t="s">
        <v>130</v>
      </c>
      <c r="D1012" s="45" t="s">
        <v>172</v>
      </c>
      <c r="E1012" s="52"/>
      <c r="F1012" s="57"/>
      <c r="G1012" s="58">
        <f>G1013</f>
        <v>3500</v>
      </c>
    </row>
    <row r="1013" spans="1:7" ht="15.75">
      <c r="A1013" s="251" t="s">
        <v>446</v>
      </c>
      <c r="B1013" s="54"/>
      <c r="C1013" s="45" t="s">
        <v>130</v>
      </c>
      <c r="D1013" s="45" t="s">
        <v>172</v>
      </c>
      <c r="E1013" s="52" t="s">
        <v>17</v>
      </c>
      <c r="F1013" s="57"/>
      <c r="G1013" s="58">
        <f>G1014</f>
        <v>3500</v>
      </c>
    </row>
    <row r="1014" spans="1:7" ht="31.5">
      <c r="A1014" s="256" t="s">
        <v>507</v>
      </c>
      <c r="B1014" s="55"/>
      <c r="C1014" s="48" t="s">
        <v>130</v>
      </c>
      <c r="D1014" s="48" t="s">
        <v>172</v>
      </c>
      <c r="E1014" s="49" t="s">
        <v>506</v>
      </c>
      <c r="F1014" s="56"/>
      <c r="G1014" s="62">
        <f>G1015</f>
        <v>3500</v>
      </c>
    </row>
    <row r="1015" spans="1:7" ht="15.75">
      <c r="A1015" s="236" t="s">
        <v>226</v>
      </c>
      <c r="B1015" s="55"/>
      <c r="C1015" s="48" t="s">
        <v>130</v>
      </c>
      <c r="D1015" s="48" t="s">
        <v>172</v>
      </c>
      <c r="E1015" s="49" t="s">
        <v>506</v>
      </c>
      <c r="F1015" s="56" t="s">
        <v>188</v>
      </c>
      <c r="G1015" s="62">
        <f>G1016</f>
        <v>3500</v>
      </c>
    </row>
    <row r="1016" spans="1:7" ht="15.75">
      <c r="A1016" s="236" t="s">
        <v>189</v>
      </c>
      <c r="B1016" s="55"/>
      <c r="C1016" s="48" t="s">
        <v>130</v>
      </c>
      <c r="D1016" s="48" t="s">
        <v>172</v>
      </c>
      <c r="E1016" s="49" t="s">
        <v>506</v>
      </c>
      <c r="F1016" s="56" t="s">
        <v>187</v>
      </c>
      <c r="G1016" s="62">
        <v>3500</v>
      </c>
    </row>
    <row r="1017" spans="1:7" ht="15.75">
      <c r="A1017" s="233" t="s">
        <v>166</v>
      </c>
      <c r="B1017" s="47"/>
      <c r="C1017" s="45" t="s">
        <v>129</v>
      </c>
      <c r="D1017" s="298" t="s">
        <v>175</v>
      </c>
      <c r="E1017" s="297" t="s">
        <v>175</v>
      </c>
      <c r="F1017" s="298" t="s">
        <v>175</v>
      </c>
      <c r="G1017" s="58">
        <f>G1018</f>
        <v>4041.54</v>
      </c>
    </row>
    <row r="1018" spans="1:7" ht="15.75">
      <c r="A1018" s="257" t="s">
        <v>167</v>
      </c>
      <c r="B1018" s="51"/>
      <c r="C1018" s="45" t="s">
        <v>129</v>
      </c>
      <c r="D1018" s="45" t="s">
        <v>171</v>
      </c>
      <c r="E1018" s="52"/>
      <c r="F1018" s="57"/>
      <c r="G1018" s="58">
        <f>G1019</f>
        <v>4041.54</v>
      </c>
    </row>
    <row r="1019" spans="1:7" ht="15.75">
      <c r="A1019" s="275" t="s">
        <v>512</v>
      </c>
      <c r="B1019" s="54"/>
      <c r="C1019" s="45" t="s">
        <v>129</v>
      </c>
      <c r="D1019" s="45" t="s">
        <v>171</v>
      </c>
      <c r="E1019" s="52" t="s">
        <v>511</v>
      </c>
      <c r="F1019" s="57"/>
      <c r="G1019" s="58">
        <f>G1021</f>
        <v>4041.54</v>
      </c>
    </row>
    <row r="1020" spans="1:7" ht="15.75">
      <c r="A1020" s="251" t="s">
        <v>513</v>
      </c>
      <c r="B1020" s="51"/>
      <c r="C1020" s="45" t="s">
        <v>129</v>
      </c>
      <c r="D1020" s="45" t="s">
        <v>171</v>
      </c>
      <c r="E1020" s="52" t="s">
        <v>281</v>
      </c>
      <c r="F1020" s="56"/>
      <c r="G1020" s="62">
        <f>G1021</f>
        <v>4041.54</v>
      </c>
    </row>
    <row r="1021" spans="1:7" ht="15.75">
      <c r="A1021" s="256" t="s">
        <v>693</v>
      </c>
      <c r="B1021" s="55"/>
      <c r="C1021" s="48" t="s">
        <v>129</v>
      </c>
      <c r="D1021" s="48" t="s">
        <v>171</v>
      </c>
      <c r="E1021" s="49" t="s">
        <v>692</v>
      </c>
      <c r="F1021" s="56"/>
      <c r="G1021" s="62">
        <f>G1022</f>
        <v>4041.54</v>
      </c>
    </row>
    <row r="1022" spans="1:7" ht="15.75">
      <c r="A1022" s="162" t="s">
        <v>227</v>
      </c>
      <c r="B1022" s="55"/>
      <c r="C1022" s="48" t="s">
        <v>129</v>
      </c>
      <c r="D1022" s="48" t="s">
        <v>171</v>
      </c>
      <c r="E1022" s="49" t="s">
        <v>692</v>
      </c>
      <c r="F1022" s="56" t="s">
        <v>199</v>
      </c>
      <c r="G1022" s="62">
        <f>G1023</f>
        <v>4041.54</v>
      </c>
    </row>
    <row r="1023" spans="1:7" ht="15.75">
      <c r="A1023" s="270" t="s">
        <v>179</v>
      </c>
      <c r="B1023" s="55"/>
      <c r="C1023" s="48" t="s">
        <v>129</v>
      </c>
      <c r="D1023" s="48" t="s">
        <v>171</v>
      </c>
      <c r="E1023" s="49" t="s">
        <v>692</v>
      </c>
      <c r="F1023" s="56" t="s">
        <v>200</v>
      </c>
      <c r="G1023" s="62">
        <f>3580.54+461</f>
        <v>4041.54</v>
      </c>
    </row>
    <row r="1024" spans="1:7" ht="15.75">
      <c r="A1024" s="233" t="s">
        <v>155</v>
      </c>
      <c r="B1024" s="51"/>
      <c r="C1024" s="45" t="s">
        <v>127</v>
      </c>
      <c r="D1024" s="45"/>
      <c r="E1024" s="52"/>
      <c r="F1024" s="57"/>
      <c r="G1024" s="58">
        <f>G1025</f>
        <v>22432.844</v>
      </c>
    </row>
    <row r="1025" spans="1:7" ht="15.75">
      <c r="A1025" s="233" t="s">
        <v>124</v>
      </c>
      <c r="B1025" s="51"/>
      <c r="C1025" s="45" t="s">
        <v>127</v>
      </c>
      <c r="D1025" s="45" t="s">
        <v>158</v>
      </c>
      <c r="E1025" s="52"/>
      <c r="F1025" s="57"/>
      <c r="G1025" s="58">
        <f>G1026</f>
        <v>22432.844</v>
      </c>
    </row>
    <row r="1026" spans="1:7" ht="31.5">
      <c r="A1026" s="257" t="s">
        <v>438</v>
      </c>
      <c r="B1026" s="51"/>
      <c r="C1026" s="45" t="s">
        <v>127</v>
      </c>
      <c r="D1026" s="45" t="s">
        <v>158</v>
      </c>
      <c r="E1026" s="52" t="s">
        <v>323</v>
      </c>
      <c r="F1026" s="57"/>
      <c r="G1026" s="58">
        <f>G1027+G1030</f>
        <v>22432.844</v>
      </c>
    </row>
    <row r="1027" spans="1:7" ht="63">
      <c r="A1027" s="286" t="s">
        <v>326</v>
      </c>
      <c r="B1027" s="51"/>
      <c r="C1027" s="48" t="s">
        <v>127</v>
      </c>
      <c r="D1027" s="48" t="s">
        <v>158</v>
      </c>
      <c r="E1027" s="49" t="s">
        <v>324</v>
      </c>
      <c r="F1027" s="56"/>
      <c r="G1027" s="62">
        <f>G1028</f>
        <v>21984.144</v>
      </c>
    </row>
    <row r="1028" spans="1:7" ht="15.75">
      <c r="A1028" s="236" t="s">
        <v>89</v>
      </c>
      <c r="B1028" s="47"/>
      <c r="C1028" s="48" t="s">
        <v>127</v>
      </c>
      <c r="D1028" s="48" t="s">
        <v>158</v>
      </c>
      <c r="E1028" s="49" t="s">
        <v>324</v>
      </c>
      <c r="F1028" s="56" t="s">
        <v>85</v>
      </c>
      <c r="G1028" s="62">
        <f>G1029</f>
        <v>21984.144</v>
      </c>
    </row>
    <row r="1029" spans="1:7" ht="15.75">
      <c r="A1029" s="281" t="s">
        <v>84</v>
      </c>
      <c r="B1029" s="55"/>
      <c r="C1029" s="48" t="s">
        <v>127</v>
      </c>
      <c r="D1029" s="48" t="s">
        <v>158</v>
      </c>
      <c r="E1029" s="49" t="s">
        <v>324</v>
      </c>
      <c r="F1029" s="56" t="s">
        <v>86</v>
      </c>
      <c r="G1029" s="62">
        <v>21984.144</v>
      </c>
    </row>
    <row r="1030" spans="1:7" ht="47.25">
      <c r="A1030" s="286" t="s">
        <v>327</v>
      </c>
      <c r="B1030" s="51"/>
      <c r="C1030" s="48" t="s">
        <v>127</v>
      </c>
      <c r="D1030" s="48" t="s">
        <v>158</v>
      </c>
      <c r="E1030" s="49" t="s">
        <v>325</v>
      </c>
      <c r="F1030" s="56"/>
      <c r="G1030" s="62">
        <f>G1031</f>
        <v>448.7</v>
      </c>
    </row>
    <row r="1031" spans="1:7" ht="15.75">
      <c r="A1031" s="236" t="s">
        <v>89</v>
      </c>
      <c r="B1031" s="47"/>
      <c r="C1031" s="48" t="s">
        <v>127</v>
      </c>
      <c r="D1031" s="48" t="s">
        <v>158</v>
      </c>
      <c r="E1031" s="49" t="s">
        <v>325</v>
      </c>
      <c r="F1031" s="56" t="s">
        <v>85</v>
      </c>
      <c r="G1031" s="62">
        <f>G1032</f>
        <v>448.7</v>
      </c>
    </row>
    <row r="1032" spans="1:7" ht="15.75">
      <c r="A1032" s="281" t="s">
        <v>84</v>
      </c>
      <c r="B1032" s="55"/>
      <c r="C1032" s="48" t="s">
        <v>127</v>
      </c>
      <c r="D1032" s="48" t="s">
        <v>158</v>
      </c>
      <c r="E1032" s="49" t="s">
        <v>325</v>
      </c>
      <c r="F1032" s="56" t="s">
        <v>86</v>
      </c>
      <c r="G1032" s="62">
        <v>448.7</v>
      </c>
    </row>
    <row r="1033" spans="1:7" ht="15.75">
      <c r="A1033" s="233" t="s">
        <v>162</v>
      </c>
      <c r="B1033" s="47"/>
      <c r="C1033" s="45" t="s">
        <v>156</v>
      </c>
      <c r="D1033" s="298" t="s">
        <v>175</v>
      </c>
      <c r="E1033" s="297" t="s">
        <v>175</v>
      </c>
      <c r="F1033" s="298" t="s">
        <v>175</v>
      </c>
      <c r="G1033" s="58">
        <f>G1034</f>
        <v>2261.05</v>
      </c>
    </row>
    <row r="1034" spans="1:7" ht="15.75">
      <c r="A1034" s="257" t="s">
        <v>185</v>
      </c>
      <c r="B1034" s="51"/>
      <c r="C1034" s="45" t="s">
        <v>156</v>
      </c>
      <c r="D1034" s="45" t="s">
        <v>171</v>
      </c>
      <c r="E1034" s="52"/>
      <c r="F1034" s="57"/>
      <c r="G1034" s="58">
        <f>G1035</f>
        <v>2261.05</v>
      </c>
    </row>
    <row r="1035" spans="1:7" ht="15.75">
      <c r="A1035" s="275" t="s">
        <v>512</v>
      </c>
      <c r="B1035" s="54"/>
      <c r="C1035" s="45" t="s">
        <v>156</v>
      </c>
      <c r="D1035" s="45" t="s">
        <v>171</v>
      </c>
      <c r="E1035" s="52" t="s">
        <v>511</v>
      </c>
      <c r="F1035" s="57"/>
      <c r="G1035" s="58">
        <f>G1037</f>
        <v>2261.05</v>
      </c>
    </row>
    <row r="1036" spans="1:7" ht="15.75">
      <c r="A1036" s="251" t="s">
        <v>513</v>
      </c>
      <c r="B1036" s="51"/>
      <c r="C1036" s="45" t="s">
        <v>156</v>
      </c>
      <c r="D1036" s="45" t="s">
        <v>171</v>
      </c>
      <c r="E1036" s="52" t="s">
        <v>281</v>
      </c>
      <c r="F1036" s="56"/>
      <c r="G1036" s="62">
        <f>G1037</f>
        <v>2261.05</v>
      </c>
    </row>
    <row r="1037" spans="1:7" ht="15.75">
      <c r="A1037" s="256" t="s">
        <v>695</v>
      </c>
      <c r="B1037" s="55"/>
      <c r="C1037" s="48" t="s">
        <v>156</v>
      </c>
      <c r="D1037" s="48" t="s">
        <v>171</v>
      </c>
      <c r="E1037" s="49" t="s">
        <v>694</v>
      </c>
      <c r="F1037" s="56"/>
      <c r="G1037" s="62">
        <f>G1038</f>
        <v>2261.05</v>
      </c>
    </row>
    <row r="1038" spans="1:7" ht="15.75">
      <c r="A1038" s="162" t="s">
        <v>227</v>
      </c>
      <c r="B1038" s="55"/>
      <c r="C1038" s="48" t="s">
        <v>156</v>
      </c>
      <c r="D1038" s="48" t="s">
        <v>171</v>
      </c>
      <c r="E1038" s="49" t="s">
        <v>694</v>
      </c>
      <c r="F1038" s="56" t="s">
        <v>199</v>
      </c>
      <c r="G1038" s="62">
        <f>G1039</f>
        <v>2261.05</v>
      </c>
    </row>
    <row r="1039" spans="1:7" ht="15.75">
      <c r="A1039" s="270" t="s">
        <v>179</v>
      </c>
      <c r="B1039" s="55"/>
      <c r="C1039" s="48" t="s">
        <v>156</v>
      </c>
      <c r="D1039" s="48" t="s">
        <v>171</v>
      </c>
      <c r="E1039" s="49" t="s">
        <v>694</v>
      </c>
      <c r="F1039" s="56" t="s">
        <v>200</v>
      </c>
      <c r="G1039" s="62">
        <v>2261.05</v>
      </c>
    </row>
    <row r="1040" spans="1:23" ht="15.75">
      <c r="A1040" s="208" t="s">
        <v>186</v>
      </c>
      <c r="B1040" s="209"/>
      <c r="C1040" s="209"/>
      <c r="D1040" s="209"/>
      <c r="E1040" s="209"/>
      <c r="F1040" s="209"/>
      <c r="G1040" s="101">
        <f>G17+G214+G256+G275+G516+G779+G799+G852+G866</f>
        <v>1740568.9680000003</v>
      </c>
      <c r="W1040" s="31" t="s">
        <v>674</v>
      </c>
    </row>
  </sheetData>
  <sheetProtection/>
  <autoFilter ref="A16:G926"/>
  <mergeCells count="16">
    <mergeCell ref="I16:J16"/>
    <mergeCell ref="C10:G10"/>
    <mergeCell ref="I28:J28"/>
    <mergeCell ref="I30:J30"/>
    <mergeCell ref="I32:J32"/>
    <mergeCell ref="I34:J34"/>
    <mergeCell ref="D7:G7"/>
    <mergeCell ref="D8:G8"/>
    <mergeCell ref="C9:G9"/>
    <mergeCell ref="C11:G11"/>
    <mergeCell ref="A13:G13"/>
    <mergeCell ref="D1:G1"/>
    <mergeCell ref="D2:G2"/>
    <mergeCell ref="C3:G3"/>
    <mergeCell ref="C4:G4"/>
    <mergeCell ref="C5:G5"/>
  </mergeCells>
  <printOptions/>
  <pageMargins left="1.1811023622047245" right="0.5905511811023623" top="0.7874015748031497" bottom="0.5905511811023623" header="0" footer="0"/>
  <pageSetup fitToHeight="14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1115"/>
  <sheetViews>
    <sheetView view="pageBreakPreview" zoomScale="80" zoomScaleSheetLayoutView="80" zoomScalePageLayoutView="0" workbookViewId="0" topLeftCell="A1">
      <pane ySplit="6" topLeftCell="A1011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4.25390625" style="211" customWidth="1"/>
    <col min="2" max="3" width="4.25390625" style="212" customWidth="1"/>
    <col min="4" max="4" width="4.625" style="212" customWidth="1"/>
    <col min="5" max="5" width="17.00390625" style="212" customWidth="1"/>
    <col min="6" max="6" width="5.125" style="212" customWidth="1"/>
    <col min="7" max="9" width="16.875" style="213" customWidth="1"/>
    <col min="10" max="16384" width="9.125" style="5" customWidth="1"/>
  </cols>
  <sheetData>
    <row r="1" spans="1:9" s="13" customFormat="1" ht="15.75">
      <c r="A1" s="29"/>
      <c r="B1" s="30"/>
      <c r="C1" s="30"/>
      <c r="D1" s="395" t="s">
        <v>699</v>
      </c>
      <c r="E1" s="396"/>
      <c r="F1" s="396"/>
      <c r="G1" s="396"/>
      <c r="H1" s="397"/>
      <c r="I1" s="397"/>
    </row>
    <row r="2" spans="1:9" s="31" customFormat="1" ht="15.75">
      <c r="A2" s="29"/>
      <c r="B2" s="370"/>
      <c r="C2" s="370"/>
      <c r="D2" s="370"/>
      <c r="E2" s="33"/>
      <c r="F2" s="370"/>
      <c r="G2" s="30"/>
      <c r="H2" s="30"/>
      <c r="I2" s="30"/>
    </row>
    <row r="3" spans="1:9" s="34" customFormat="1" ht="17.25" customHeight="1">
      <c r="A3" s="392" t="s">
        <v>431</v>
      </c>
      <c r="B3" s="393"/>
      <c r="C3" s="393"/>
      <c r="D3" s="393"/>
      <c r="E3" s="393"/>
      <c r="F3" s="393"/>
      <c r="G3" s="392"/>
      <c r="H3" s="398"/>
      <c r="I3" s="398"/>
    </row>
    <row r="4" spans="1:9" s="34" customFormat="1" ht="15.75">
      <c r="A4" s="35"/>
      <c r="B4" s="36"/>
      <c r="C4" s="36"/>
      <c r="D4" s="36"/>
      <c r="E4" s="36"/>
      <c r="F4" s="36"/>
      <c r="G4" s="36"/>
      <c r="H4" s="36"/>
      <c r="I4" s="36"/>
    </row>
    <row r="5" spans="1:9" s="31" customFormat="1" ht="66" customHeight="1">
      <c r="A5" s="26" t="s">
        <v>146</v>
      </c>
      <c r="B5" s="37" t="s">
        <v>147</v>
      </c>
      <c r="C5" s="37" t="s">
        <v>148</v>
      </c>
      <c r="D5" s="37" t="s">
        <v>149</v>
      </c>
      <c r="E5" s="37" t="s">
        <v>145</v>
      </c>
      <c r="F5" s="37" t="s">
        <v>150</v>
      </c>
      <c r="G5" s="26" t="s">
        <v>675</v>
      </c>
      <c r="H5" s="26" t="s">
        <v>676</v>
      </c>
      <c r="I5" s="26" t="s">
        <v>677</v>
      </c>
    </row>
    <row r="6" spans="1:9" s="39" customFormat="1" ht="12.75" customHeight="1">
      <c r="A6" s="2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28" t="s">
        <v>132</v>
      </c>
      <c r="H6" s="28" t="s">
        <v>681</v>
      </c>
      <c r="I6" s="28" t="s">
        <v>682</v>
      </c>
    </row>
    <row r="7" spans="1:9" ht="15.75">
      <c r="A7" s="232" t="s">
        <v>518</v>
      </c>
      <c r="B7" s="108" t="s">
        <v>177</v>
      </c>
      <c r="C7" s="198"/>
      <c r="D7" s="198"/>
      <c r="E7" s="199"/>
      <c r="F7" s="198"/>
      <c r="G7" s="312">
        <f>G8+G115+G123+G155+G190+G197</f>
        <v>121358.13999999998</v>
      </c>
      <c r="H7" s="312">
        <f>H8+H115+H123+H155+H190+H197</f>
        <v>106707.44</v>
      </c>
      <c r="I7" s="312">
        <f>I8+I115+I123+I155+I190+I197</f>
        <v>14650.7</v>
      </c>
    </row>
    <row r="8" spans="1:9" ht="15.75">
      <c r="A8" s="233" t="s">
        <v>131</v>
      </c>
      <c r="B8" s="51"/>
      <c r="C8" s="45" t="s">
        <v>157</v>
      </c>
      <c r="D8" s="48"/>
      <c r="E8" s="49" t="s">
        <v>175</v>
      </c>
      <c r="F8" s="48"/>
      <c r="G8" s="58">
        <f>G9+G14+G55+G50</f>
        <v>96999.76399999998</v>
      </c>
      <c r="H8" s="58">
        <f>H9+H14+H55+H50</f>
        <v>90999.764</v>
      </c>
      <c r="I8" s="58">
        <f>I9+I14+I55+I50</f>
        <v>6000</v>
      </c>
    </row>
    <row r="9" spans="1:9" ht="15.75">
      <c r="A9" s="233" t="s">
        <v>206</v>
      </c>
      <c r="B9" s="51"/>
      <c r="C9" s="45" t="s">
        <v>157</v>
      </c>
      <c r="D9" s="45" t="s">
        <v>171</v>
      </c>
      <c r="E9" s="49"/>
      <c r="F9" s="66"/>
      <c r="G9" s="58">
        <f>G10</f>
        <v>3517.2</v>
      </c>
      <c r="H9" s="58">
        <f aca="true" t="shared" si="0" ref="H9:I12">H10</f>
        <v>3517.2</v>
      </c>
      <c r="I9" s="58">
        <f t="shared" si="0"/>
        <v>0</v>
      </c>
    </row>
    <row r="10" spans="1:9" ht="31.5">
      <c r="A10" s="233" t="s">
        <v>461</v>
      </c>
      <c r="B10" s="51"/>
      <c r="C10" s="45" t="s">
        <v>157</v>
      </c>
      <c r="D10" s="45" t="s">
        <v>171</v>
      </c>
      <c r="E10" s="52" t="s">
        <v>41</v>
      </c>
      <c r="F10" s="77"/>
      <c r="G10" s="58">
        <f>G11</f>
        <v>3517.2</v>
      </c>
      <c r="H10" s="58">
        <f t="shared" si="0"/>
        <v>3517.2</v>
      </c>
      <c r="I10" s="58">
        <f t="shared" si="0"/>
        <v>0</v>
      </c>
    </row>
    <row r="11" spans="1:9" ht="15.75">
      <c r="A11" s="234" t="s">
        <v>115</v>
      </c>
      <c r="B11" s="51"/>
      <c r="C11" s="48" t="s">
        <v>157</v>
      </c>
      <c r="D11" s="48" t="s">
        <v>171</v>
      </c>
      <c r="E11" s="49" t="s">
        <v>42</v>
      </c>
      <c r="F11" s="66"/>
      <c r="G11" s="62">
        <f>G12</f>
        <v>3517.2</v>
      </c>
      <c r="H11" s="62">
        <f t="shared" si="0"/>
        <v>3517.2</v>
      </c>
      <c r="I11" s="62">
        <f t="shared" si="0"/>
        <v>0</v>
      </c>
    </row>
    <row r="12" spans="1:9" ht="47.25">
      <c r="A12" s="235" t="s">
        <v>116</v>
      </c>
      <c r="B12" s="51"/>
      <c r="C12" s="48" t="s">
        <v>157</v>
      </c>
      <c r="D12" s="48" t="s">
        <v>171</v>
      </c>
      <c r="E12" s="49" t="s">
        <v>42</v>
      </c>
      <c r="F12" s="56" t="s">
        <v>198</v>
      </c>
      <c r="G12" s="62">
        <f>G13</f>
        <v>3517.2</v>
      </c>
      <c r="H12" s="62">
        <f t="shared" si="0"/>
        <v>3517.2</v>
      </c>
      <c r="I12" s="62">
        <f t="shared" si="0"/>
        <v>0</v>
      </c>
    </row>
    <row r="13" spans="1:9" ht="15.75">
      <c r="A13" s="236" t="s">
        <v>193</v>
      </c>
      <c r="B13" s="51"/>
      <c r="C13" s="48" t="s">
        <v>157</v>
      </c>
      <c r="D13" s="48" t="s">
        <v>171</v>
      </c>
      <c r="E13" s="49" t="s">
        <v>42</v>
      </c>
      <c r="F13" s="56" t="s">
        <v>194</v>
      </c>
      <c r="G13" s="62">
        <v>3517.2</v>
      </c>
      <c r="H13" s="62">
        <v>3517.2</v>
      </c>
      <c r="I13" s="62">
        <f>G13-H13</f>
        <v>0</v>
      </c>
    </row>
    <row r="14" spans="1:9" ht="31.5">
      <c r="A14" s="233" t="s">
        <v>205</v>
      </c>
      <c r="B14" s="47"/>
      <c r="C14" s="45" t="s">
        <v>157</v>
      </c>
      <c r="D14" s="45" t="s">
        <v>170</v>
      </c>
      <c r="E14" s="52" t="s">
        <v>175</v>
      </c>
      <c r="F14" s="57"/>
      <c r="G14" s="58">
        <f>G15+G26+G22</f>
        <v>48979.299999999996</v>
      </c>
      <c r="H14" s="58">
        <f>H15+H26+H22</f>
        <v>48979.299999999996</v>
      </c>
      <c r="I14" s="58">
        <f>I15+I26+I22</f>
        <v>0</v>
      </c>
    </row>
    <row r="15" spans="1:10" s="16" customFormat="1" ht="31.5">
      <c r="A15" s="233" t="s">
        <v>474</v>
      </c>
      <c r="B15" s="51"/>
      <c r="C15" s="45" t="s">
        <v>157</v>
      </c>
      <c r="D15" s="45" t="s">
        <v>170</v>
      </c>
      <c r="E15" s="52" t="s">
        <v>43</v>
      </c>
      <c r="F15" s="57"/>
      <c r="G15" s="58">
        <f>G16+G19</f>
        <v>1175.5</v>
      </c>
      <c r="H15" s="58">
        <f>H16+H19</f>
        <v>1175.5</v>
      </c>
      <c r="I15" s="58">
        <f>I16+I19</f>
        <v>0</v>
      </c>
      <c r="J15" s="305"/>
    </row>
    <row r="16" spans="1:9" ht="15.75">
      <c r="A16" s="234" t="s">
        <v>115</v>
      </c>
      <c r="B16" s="47"/>
      <c r="C16" s="48" t="s">
        <v>157</v>
      </c>
      <c r="D16" s="48" t="s">
        <v>170</v>
      </c>
      <c r="E16" s="49" t="s">
        <v>44</v>
      </c>
      <c r="F16" s="56"/>
      <c r="G16" s="62">
        <f>G17</f>
        <v>1140</v>
      </c>
      <c r="H16" s="62">
        <f>H17</f>
        <v>1140</v>
      </c>
      <c r="I16" s="62">
        <f>I17</f>
        <v>0</v>
      </c>
    </row>
    <row r="17" spans="1:9" ht="15.75">
      <c r="A17" s="236" t="s">
        <v>226</v>
      </c>
      <c r="B17" s="47"/>
      <c r="C17" s="48" t="s">
        <v>157</v>
      </c>
      <c r="D17" s="48" t="s">
        <v>170</v>
      </c>
      <c r="E17" s="49" t="s">
        <v>44</v>
      </c>
      <c r="F17" s="56" t="s">
        <v>188</v>
      </c>
      <c r="G17" s="62">
        <f>SUM(G18)</f>
        <v>1140</v>
      </c>
      <c r="H17" s="62">
        <f>SUM(H18)</f>
        <v>1140</v>
      </c>
      <c r="I17" s="62">
        <f>SUM(I18)</f>
        <v>0</v>
      </c>
    </row>
    <row r="18" spans="1:9" ht="15.75">
      <c r="A18" s="236" t="s">
        <v>189</v>
      </c>
      <c r="B18" s="47"/>
      <c r="C18" s="48" t="s">
        <v>157</v>
      </c>
      <c r="D18" s="48" t="s">
        <v>170</v>
      </c>
      <c r="E18" s="49" t="s">
        <v>44</v>
      </c>
      <c r="F18" s="56" t="s">
        <v>187</v>
      </c>
      <c r="G18" s="62">
        <v>1140</v>
      </c>
      <c r="H18" s="62">
        <v>1140</v>
      </c>
      <c r="I18" s="62">
        <f>G18-H18</f>
        <v>0</v>
      </c>
    </row>
    <row r="19" spans="1:9" ht="15.75">
      <c r="A19" s="237" t="s">
        <v>117</v>
      </c>
      <c r="B19" s="47"/>
      <c r="C19" s="48" t="s">
        <v>157</v>
      </c>
      <c r="D19" s="48" t="s">
        <v>170</v>
      </c>
      <c r="E19" s="75" t="s">
        <v>45</v>
      </c>
      <c r="F19" s="56"/>
      <c r="G19" s="62">
        <f aca="true" t="shared" si="1" ref="G19:I20">G20</f>
        <v>35.5</v>
      </c>
      <c r="H19" s="62">
        <f t="shared" si="1"/>
        <v>35.5</v>
      </c>
      <c r="I19" s="62">
        <f t="shared" si="1"/>
        <v>0</v>
      </c>
    </row>
    <row r="20" spans="1:9" ht="15.75">
      <c r="A20" s="236" t="s">
        <v>226</v>
      </c>
      <c r="B20" s="47"/>
      <c r="C20" s="48" t="s">
        <v>157</v>
      </c>
      <c r="D20" s="48" t="s">
        <v>170</v>
      </c>
      <c r="E20" s="75" t="s">
        <v>45</v>
      </c>
      <c r="F20" s="56" t="s">
        <v>188</v>
      </c>
      <c r="G20" s="62">
        <f t="shared" si="1"/>
        <v>35.5</v>
      </c>
      <c r="H20" s="62">
        <f t="shared" si="1"/>
        <v>35.5</v>
      </c>
      <c r="I20" s="62">
        <f t="shared" si="1"/>
        <v>0</v>
      </c>
    </row>
    <row r="21" spans="1:9" ht="15.75">
      <c r="A21" s="236" t="s">
        <v>189</v>
      </c>
      <c r="B21" s="55"/>
      <c r="C21" s="48" t="s">
        <v>157</v>
      </c>
      <c r="D21" s="48" t="s">
        <v>170</v>
      </c>
      <c r="E21" s="75" t="s">
        <v>45</v>
      </c>
      <c r="F21" s="56" t="s">
        <v>187</v>
      </c>
      <c r="G21" s="62">
        <v>35.5</v>
      </c>
      <c r="H21" s="62">
        <v>35.5</v>
      </c>
      <c r="I21" s="62">
        <f>G21-H21</f>
        <v>0</v>
      </c>
    </row>
    <row r="22" spans="1:9" ht="27" customHeight="1">
      <c r="A22" s="238" t="s">
        <v>437</v>
      </c>
      <c r="B22" s="54"/>
      <c r="C22" s="45" t="s">
        <v>157</v>
      </c>
      <c r="D22" s="45" t="s">
        <v>170</v>
      </c>
      <c r="E22" s="52" t="s">
        <v>13</v>
      </c>
      <c r="F22" s="57"/>
      <c r="G22" s="58">
        <f>G23</f>
        <v>35</v>
      </c>
      <c r="H22" s="58">
        <f aca="true" t="shared" si="2" ref="H22:I24">H23</f>
        <v>35</v>
      </c>
      <c r="I22" s="58">
        <f t="shared" si="2"/>
        <v>0</v>
      </c>
    </row>
    <row r="23" spans="1:9" ht="15.75">
      <c r="A23" s="237" t="s">
        <v>122</v>
      </c>
      <c r="B23" s="47"/>
      <c r="C23" s="48" t="s">
        <v>157</v>
      </c>
      <c r="D23" s="48" t="s">
        <v>170</v>
      </c>
      <c r="E23" s="75" t="s">
        <v>277</v>
      </c>
      <c r="F23" s="56"/>
      <c r="G23" s="62">
        <f>G24</f>
        <v>35</v>
      </c>
      <c r="H23" s="62">
        <f t="shared" si="2"/>
        <v>35</v>
      </c>
      <c r="I23" s="62">
        <f t="shared" si="2"/>
        <v>0</v>
      </c>
    </row>
    <row r="24" spans="1:9" ht="15.75">
      <c r="A24" s="236" t="s">
        <v>226</v>
      </c>
      <c r="B24" s="47"/>
      <c r="C24" s="48" t="s">
        <v>157</v>
      </c>
      <c r="D24" s="48" t="s">
        <v>170</v>
      </c>
      <c r="E24" s="75" t="s">
        <v>277</v>
      </c>
      <c r="F24" s="56" t="s">
        <v>188</v>
      </c>
      <c r="G24" s="62">
        <f>G25</f>
        <v>35</v>
      </c>
      <c r="H24" s="62">
        <f t="shared" si="2"/>
        <v>35</v>
      </c>
      <c r="I24" s="62">
        <f t="shared" si="2"/>
        <v>0</v>
      </c>
    </row>
    <row r="25" spans="1:9" ht="15.75">
      <c r="A25" s="236" t="s">
        <v>189</v>
      </c>
      <c r="B25" s="55"/>
      <c r="C25" s="48" t="s">
        <v>157</v>
      </c>
      <c r="D25" s="48" t="s">
        <v>170</v>
      </c>
      <c r="E25" s="75" t="s">
        <v>277</v>
      </c>
      <c r="F25" s="56" t="s">
        <v>187</v>
      </c>
      <c r="G25" s="62">
        <v>35</v>
      </c>
      <c r="H25" s="62">
        <v>35</v>
      </c>
      <c r="I25" s="62">
        <f>G25-H25</f>
        <v>0</v>
      </c>
    </row>
    <row r="26" spans="1:9" ht="31.5">
      <c r="A26" s="233" t="s">
        <v>461</v>
      </c>
      <c r="B26" s="51"/>
      <c r="C26" s="45" t="s">
        <v>157</v>
      </c>
      <c r="D26" s="45" t="s">
        <v>170</v>
      </c>
      <c r="E26" s="52" t="s">
        <v>41</v>
      </c>
      <c r="F26" s="57"/>
      <c r="G26" s="58">
        <f>G27+G32+G42+G45+G37</f>
        <v>47768.799999999996</v>
      </c>
      <c r="H26" s="58">
        <f>H27+H32+H42+H45+H37</f>
        <v>47768.799999999996</v>
      </c>
      <c r="I26" s="58">
        <f>I27+I32+I42+I45+I37</f>
        <v>0</v>
      </c>
    </row>
    <row r="27" spans="1:9" ht="15.75">
      <c r="A27" s="234" t="s">
        <v>115</v>
      </c>
      <c r="B27" s="51"/>
      <c r="C27" s="48" t="s">
        <v>157</v>
      </c>
      <c r="D27" s="48" t="s">
        <v>170</v>
      </c>
      <c r="E27" s="49" t="s">
        <v>42</v>
      </c>
      <c r="F27" s="56"/>
      <c r="G27" s="62">
        <f>G28+G30</f>
        <v>44428</v>
      </c>
      <c r="H27" s="62">
        <f>H28+H30</f>
        <v>44428</v>
      </c>
      <c r="I27" s="62">
        <f>I28+I30</f>
        <v>0</v>
      </c>
    </row>
    <row r="28" spans="1:9" ht="47.25">
      <c r="A28" s="236" t="s">
        <v>116</v>
      </c>
      <c r="B28" s="51"/>
      <c r="C28" s="48" t="s">
        <v>157</v>
      </c>
      <c r="D28" s="48" t="s">
        <v>170</v>
      </c>
      <c r="E28" s="49" t="s">
        <v>42</v>
      </c>
      <c r="F28" s="56" t="s">
        <v>198</v>
      </c>
      <c r="G28" s="62">
        <f>G29</f>
        <v>43670.7</v>
      </c>
      <c r="H28" s="62">
        <f>H29</f>
        <v>43670.7</v>
      </c>
      <c r="I28" s="62">
        <f>I29</f>
        <v>0</v>
      </c>
    </row>
    <row r="29" spans="1:9" ht="15.75">
      <c r="A29" s="236" t="s">
        <v>193</v>
      </c>
      <c r="B29" s="55"/>
      <c r="C29" s="48" t="s">
        <v>157</v>
      </c>
      <c r="D29" s="48" t="s">
        <v>170</v>
      </c>
      <c r="E29" s="49" t="s">
        <v>42</v>
      </c>
      <c r="F29" s="56" t="s">
        <v>194</v>
      </c>
      <c r="G29" s="62">
        <v>43670.7</v>
      </c>
      <c r="H29" s="62">
        <v>43670.7</v>
      </c>
      <c r="I29" s="62">
        <f>G29-H29</f>
        <v>0</v>
      </c>
    </row>
    <row r="30" spans="1:9" ht="15.75">
      <c r="A30" s="236" t="s">
        <v>226</v>
      </c>
      <c r="B30" s="55"/>
      <c r="C30" s="48" t="s">
        <v>157</v>
      </c>
      <c r="D30" s="48" t="s">
        <v>170</v>
      </c>
      <c r="E30" s="49" t="s">
        <v>42</v>
      </c>
      <c r="F30" s="56" t="s">
        <v>188</v>
      </c>
      <c r="G30" s="62">
        <f>G31</f>
        <v>757.3</v>
      </c>
      <c r="H30" s="62">
        <f>H31</f>
        <v>757.3</v>
      </c>
      <c r="I30" s="62">
        <f>I31</f>
        <v>0</v>
      </c>
    </row>
    <row r="31" spans="1:9" ht="15.75">
      <c r="A31" s="236" t="s">
        <v>189</v>
      </c>
      <c r="B31" s="55"/>
      <c r="C31" s="48" t="s">
        <v>157</v>
      </c>
      <c r="D31" s="48" t="s">
        <v>170</v>
      </c>
      <c r="E31" s="49" t="s">
        <v>42</v>
      </c>
      <c r="F31" s="56" t="s">
        <v>187</v>
      </c>
      <c r="G31" s="62">
        <v>757.3</v>
      </c>
      <c r="H31" s="62">
        <v>757.3</v>
      </c>
      <c r="I31" s="62">
        <f>G31-H31</f>
        <v>0</v>
      </c>
    </row>
    <row r="32" spans="1:9" ht="31.5">
      <c r="A32" s="309" t="s">
        <v>119</v>
      </c>
      <c r="B32" s="51"/>
      <c r="C32" s="48" t="s">
        <v>157</v>
      </c>
      <c r="D32" s="48" t="s">
        <v>170</v>
      </c>
      <c r="E32" s="49" t="s">
        <v>260</v>
      </c>
      <c r="F32" s="56"/>
      <c r="G32" s="62">
        <f>G33+G35</f>
        <v>1880.75</v>
      </c>
      <c r="H32" s="62">
        <f>H33+H35</f>
        <v>1880.75</v>
      </c>
      <c r="I32" s="62">
        <f>I33+I35</f>
        <v>0</v>
      </c>
    </row>
    <row r="33" spans="1:9" ht="47.25">
      <c r="A33" s="236" t="s">
        <v>116</v>
      </c>
      <c r="B33" s="51"/>
      <c r="C33" s="48" t="s">
        <v>157</v>
      </c>
      <c r="D33" s="48" t="s">
        <v>170</v>
      </c>
      <c r="E33" s="49" t="s">
        <v>260</v>
      </c>
      <c r="F33" s="56" t="s">
        <v>198</v>
      </c>
      <c r="G33" s="62">
        <f>G34</f>
        <v>1740.75</v>
      </c>
      <c r="H33" s="62">
        <f>H34</f>
        <v>1740.75</v>
      </c>
      <c r="I33" s="62">
        <f>I34</f>
        <v>0</v>
      </c>
    </row>
    <row r="34" spans="1:9" ht="15.75">
      <c r="A34" s="236" t="s">
        <v>193</v>
      </c>
      <c r="B34" s="55"/>
      <c r="C34" s="48" t="s">
        <v>157</v>
      </c>
      <c r="D34" s="48" t="s">
        <v>170</v>
      </c>
      <c r="E34" s="49" t="s">
        <v>260</v>
      </c>
      <c r="F34" s="56" t="s">
        <v>194</v>
      </c>
      <c r="G34" s="62">
        <f>1601.15+139.6</f>
        <v>1740.75</v>
      </c>
      <c r="H34" s="62">
        <f>1601.15+139.6</f>
        <v>1740.75</v>
      </c>
      <c r="I34" s="62">
        <f>G34-H34</f>
        <v>0</v>
      </c>
    </row>
    <row r="35" spans="1:9" ht="15.75">
      <c r="A35" s="236" t="s">
        <v>226</v>
      </c>
      <c r="B35" s="55"/>
      <c r="C35" s="48" t="s">
        <v>157</v>
      </c>
      <c r="D35" s="48" t="s">
        <v>170</v>
      </c>
      <c r="E35" s="49" t="s">
        <v>260</v>
      </c>
      <c r="F35" s="56" t="s">
        <v>188</v>
      </c>
      <c r="G35" s="62">
        <f>G36</f>
        <v>140</v>
      </c>
      <c r="H35" s="62">
        <f>H36</f>
        <v>140</v>
      </c>
      <c r="I35" s="62">
        <f>I36</f>
        <v>0</v>
      </c>
    </row>
    <row r="36" spans="1:9" ht="26.25" customHeight="1">
      <c r="A36" s="236" t="s">
        <v>189</v>
      </c>
      <c r="B36" s="55"/>
      <c r="C36" s="48" t="s">
        <v>157</v>
      </c>
      <c r="D36" s="48" t="s">
        <v>170</v>
      </c>
      <c r="E36" s="49" t="s">
        <v>260</v>
      </c>
      <c r="F36" s="56" t="s">
        <v>187</v>
      </c>
      <c r="G36" s="62">
        <v>140</v>
      </c>
      <c r="H36" s="62">
        <v>140</v>
      </c>
      <c r="I36" s="62">
        <f>G36-H36</f>
        <v>0</v>
      </c>
    </row>
    <row r="37" spans="1:9" ht="15.75">
      <c r="A37" s="237" t="s">
        <v>99</v>
      </c>
      <c r="B37" s="47"/>
      <c r="C37" s="48" t="s">
        <v>157</v>
      </c>
      <c r="D37" s="48" t="s">
        <v>170</v>
      </c>
      <c r="E37" s="75" t="s">
        <v>340</v>
      </c>
      <c r="F37" s="56"/>
      <c r="G37" s="62">
        <f>G38+G40</f>
        <v>975.6</v>
      </c>
      <c r="H37" s="62">
        <f>H38+H40</f>
        <v>975.6</v>
      </c>
      <c r="I37" s="62">
        <f>I38+I40</f>
        <v>0</v>
      </c>
    </row>
    <row r="38" spans="1:9" ht="47.25">
      <c r="A38" s="236" t="s">
        <v>116</v>
      </c>
      <c r="B38" s="47"/>
      <c r="C38" s="48" t="s">
        <v>157</v>
      </c>
      <c r="D38" s="48" t="s">
        <v>170</v>
      </c>
      <c r="E38" s="75" t="s">
        <v>340</v>
      </c>
      <c r="F38" s="56" t="s">
        <v>198</v>
      </c>
      <c r="G38" s="62">
        <f>G39</f>
        <v>800.6</v>
      </c>
      <c r="H38" s="62">
        <f>H39</f>
        <v>800.6</v>
      </c>
      <c r="I38" s="62">
        <f>I39</f>
        <v>0</v>
      </c>
    </row>
    <row r="39" spans="1:9" ht="15.75">
      <c r="A39" s="236" t="s">
        <v>193</v>
      </c>
      <c r="B39" s="47"/>
      <c r="C39" s="48" t="s">
        <v>157</v>
      </c>
      <c r="D39" s="48" t="s">
        <v>170</v>
      </c>
      <c r="E39" s="75" t="s">
        <v>340</v>
      </c>
      <c r="F39" s="56" t="s">
        <v>194</v>
      </c>
      <c r="G39" s="62">
        <v>800.6</v>
      </c>
      <c r="H39" s="62">
        <v>800.6</v>
      </c>
      <c r="I39" s="62">
        <f>G39-H39</f>
        <v>0</v>
      </c>
    </row>
    <row r="40" spans="1:9" ht="15.75">
      <c r="A40" s="236" t="s">
        <v>226</v>
      </c>
      <c r="B40" s="47"/>
      <c r="C40" s="48" t="s">
        <v>157</v>
      </c>
      <c r="D40" s="48" t="s">
        <v>170</v>
      </c>
      <c r="E40" s="75" t="s">
        <v>340</v>
      </c>
      <c r="F40" s="56" t="s">
        <v>188</v>
      </c>
      <c r="G40" s="62">
        <f>G41</f>
        <v>175</v>
      </c>
      <c r="H40" s="62">
        <f>H41</f>
        <v>175</v>
      </c>
      <c r="I40" s="62">
        <f>I41</f>
        <v>0</v>
      </c>
    </row>
    <row r="41" spans="1:9" ht="15.75">
      <c r="A41" s="236" t="s">
        <v>189</v>
      </c>
      <c r="B41" s="55"/>
      <c r="C41" s="48" t="s">
        <v>157</v>
      </c>
      <c r="D41" s="48" t="s">
        <v>170</v>
      </c>
      <c r="E41" s="75" t="s">
        <v>340</v>
      </c>
      <c r="F41" s="56" t="s">
        <v>187</v>
      </c>
      <c r="G41" s="62">
        <v>175</v>
      </c>
      <c r="H41" s="62">
        <v>175</v>
      </c>
      <c r="I41" s="62">
        <f>G41-H41</f>
        <v>0</v>
      </c>
    </row>
    <row r="42" spans="1:9" ht="47.25">
      <c r="A42" s="236" t="s">
        <v>120</v>
      </c>
      <c r="B42" s="47"/>
      <c r="C42" s="48" t="s">
        <v>157</v>
      </c>
      <c r="D42" s="48" t="s">
        <v>170</v>
      </c>
      <c r="E42" s="75" t="s">
        <v>46</v>
      </c>
      <c r="F42" s="56"/>
      <c r="G42" s="62">
        <f aca="true" t="shared" si="3" ref="G42:I43">G43</f>
        <v>7</v>
      </c>
      <c r="H42" s="62">
        <f t="shared" si="3"/>
        <v>7</v>
      </c>
      <c r="I42" s="62">
        <f t="shared" si="3"/>
        <v>0</v>
      </c>
    </row>
    <row r="43" spans="1:9" ht="15.75">
      <c r="A43" s="236" t="s">
        <v>226</v>
      </c>
      <c r="B43" s="47"/>
      <c r="C43" s="48" t="s">
        <v>157</v>
      </c>
      <c r="D43" s="48" t="s">
        <v>170</v>
      </c>
      <c r="E43" s="75" t="s">
        <v>46</v>
      </c>
      <c r="F43" s="56" t="s">
        <v>188</v>
      </c>
      <c r="G43" s="62">
        <f t="shared" si="3"/>
        <v>7</v>
      </c>
      <c r="H43" s="62">
        <f t="shared" si="3"/>
        <v>7</v>
      </c>
      <c r="I43" s="62">
        <f t="shared" si="3"/>
        <v>0</v>
      </c>
    </row>
    <row r="44" spans="1:9" ht="15.75">
      <c r="A44" s="236" t="s">
        <v>189</v>
      </c>
      <c r="B44" s="55"/>
      <c r="C44" s="48" t="s">
        <v>157</v>
      </c>
      <c r="D44" s="48" t="s">
        <v>170</v>
      </c>
      <c r="E44" s="75" t="s">
        <v>46</v>
      </c>
      <c r="F44" s="56" t="s">
        <v>187</v>
      </c>
      <c r="G44" s="62">
        <v>7</v>
      </c>
      <c r="H44" s="62">
        <v>7</v>
      </c>
      <c r="I44" s="62">
        <f>G44-H44</f>
        <v>0</v>
      </c>
    </row>
    <row r="45" spans="1:9" ht="15.75">
      <c r="A45" s="309" t="s">
        <v>118</v>
      </c>
      <c r="B45" s="51"/>
      <c r="C45" s="48" t="s">
        <v>157</v>
      </c>
      <c r="D45" s="48" t="s">
        <v>170</v>
      </c>
      <c r="E45" s="49" t="s">
        <v>47</v>
      </c>
      <c r="F45" s="56"/>
      <c r="G45" s="62">
        <f>G46+G48</f>
        <v>477.45</v>
      </c>
      <c r="H45" s="62">
        <f>H46+H48</f>
        <v>477.45</v>
      </c>
      <c r="I45" s="62">
        <f>I46+I48</f>
        <v>0</v>
      </c>
    </row>
    <row r="46" spans="1:9" ht="47.25">
      <c r="A46" s="236" t="s">
        <v>116</v>
      </c>
      <c r="B46" s="51"/>
      <c r="C46" s="48" t="s">
        <v>157</v>
      </c>
      <c r="D46" s="48" t="s">
        <v>170</v>
      </c>
      <c r="E46" s="49" t="s">
        <v>47</v>
      </c>
      <c r="F46" s="56" t="s">
        <v>198</v>
      </c>
      <c r="G46" s="62">
        <f>G47</f>
        <v>442.45</v>
      </c>
      <c r="H46" s="62">
        <f>H47</f>
        <v>442.45</v>
      </c>
      <c r="I46" s="62">
        <f>I47</f>
        <v>0</v>
      </c>
    </row>
    <row r="47" spans="1:9" ht="15.75">
      <c r="A47" s="236" t="s">
        <v>193</v>
      </c>
      <c r="B47" s="55"/>
      <c r="C47" s="48" t="s">
        <v>157</v>
      </c>
      <c r="D47" s="48" t="s">
        <v>170</v>
      </c>
      <c r="E47" s="49" t="s">
        <v>47</v>
      </c>
      <c r="F47" s="56" t="s">
        <v>194</v>
      </c>
      <c r="G47" s="62">
        <f>400.25+42.2</f>
        <v>442.45</v>
      </c>
      <c r="H47" s="62">
        <f>400.25+42.2</f>
        <v>442.45</v>
      </c>
      <c r="I47" s="62">
        <f>G47-H47</f>
        <v>0</v>
      </c>
    </row>
    <row r="48" spans="1:9" ht="15.75">
      <c r="A48" s="236" t="s">
        <v>226</v>
      </c>
      <c r="B48" s="55"/>
      <c r="C48" s="48" t="s">
        <v>157</v>
      </c>
      <c r="D48" s="48" t="s">
        <v>170</v>
      </c>
      <c r="E48" s="49" t="s">
        <v>47</v>
      </c>
      <c r="F48" s="56" t="s">
        <v>188</v>
      </c>
      <c r="G48" s="62">
        <f>G49</f>
        <v>35</v>
      </c>
      <c r="H48" s="62">
        <f>H49</f>
        <v>35</v>
      </c>
      <c r="I48" s="62">
        <f>I49</f>
        <v>0</v>
      </c>
    </row>
    <row r="49" spans="1:9" ht="15.75">
      <c r="A49" s="236" t="s">
        <v>189</v>
      </c>
      <c r="B49" s="55"/>
      <c r="C49" s="48" t="s">
        <v>157</v>
      </c>
      <c r="D49" s="48" t="s">
        <v>170</v>
      </c>
      <c r="E49" s="49" t="s">
        <v>47</v>
      </c>
      <c r="F49" s="56" t="s">
        <v>187</v>
      </c>
      <c r="G49" s="62">
        <v>35</v>
      </c>
      <c r="H49" s="62">
        <v>35</v>
      </c>
      <c r="I49" s="62">
        <f>G49-H49</f>
        <v>0</v>
      </c>
    </row>
    <row r="50" spans="1:9" ht="15.75">
      <c r="A50" s="238" t="s">
        <v>246</v>
      </c>
      <c r="B50" s="55"/>
      <c r="C50" s="45" t="s">
        <v>157</v>
      </c>
      <c r="D50" s="45" t="s">
        <v>172</v>
      </c>
      <c r="E50" s="52"/>
      <c r="F50" s="57"/>
      <c r="G50" s="58">
        <f>G51</f>
        <v>1.3</v>
      </c>
      <c r="H50" s="58">
        <f aca="true" t="shared" si="4" ref="H50:I53">H51</f>
        <v>1.3</v>
      </c>
      <c r="I50" s="58">
        <f t="shared" si="4"/>
        <v>0</v>
      </c>
    </row>
    <row r="51" spans="1:9" ht="31.5">
      <c r="A51" s="233" t="s">
        <v>461</v>
      </c>
      <c r="B51" s="55"/>
      <c r="C51" s="45" t="s">
        <v>157</v>
      </c>
      <c r="D51" s="45" t="s">
        <v>172</v>
      </c>
      <c r="E51" s="52" t="s">
        <v>41</v>
      </c>
      <c r="F51" s="57"/>
      <c r="G51" s="58">
        <f>G52</f>
        <v>1.3</v>
      </c>
      <c r="H51" s="58">
        <f t="shared" si="4"/>
        <v>1.3</v>
      </c>
      <c r="I51" s="58">
        <f t="shared" si="4"/>
        <v>0</v>
      </c>
    </row>
    <row r="52" spans="1:9" ht="31.5">
      <c r="A52" s="239" t="s">
        <v>247</v>
      </c>
      <c r="B52" s="55"/>
      <c r="C52" s="48" t="s">
        <v>157</v>
      </c>
      <c r="D52" s="48" t="s">
        <v>172</v>
      </c>
      <c r="E52" s="49" t="s">
        <v>248</v>
      </c>
      <c r="F52" s="56"/>
      <c r="G52" s="62">
        <f>G53</f>
        <v>1.3</v>
      </c>
      <c r="H52" s="62">
        <f t="shared" si="4"/>
        <v>1.3</v>
      </c>
      <c r="I52" s="62">
        <f t="shared" si="4"/>
        <v>0</v>
      </c>
    </row>
    <row r="53" spans="1:9" ht="15.75">
      <c r="A53" s="236" t="s">
        <v>226</v>
      </c>
      <c r="B53" s="55"/>
      <c r="C53" s="48" t="s">
        <v>157</v>
      </c>
      <c r="D53" s="48" t="s">
        <v>172</v>
      </c>
      <c r="E53" s="49" t="s">
        <v>248</v>
      </c>
      <c r="F53" s="56" t="s">
        <v>188</v>
      </c>
      <c r="G53" s="62">
        <f>G54</f>
        <v>1.3</v>
      </c>
      <c r="H53" s="62">
        <f t="shared" si="4"/>
        <v>1.3</v>
      </c>
      <c r="I53" s="62">
        <f t="shared" si="4"/>
        <v>0</v>
      </c>
    </row>
    <row r="54" spans="1:9" ht="15.75">
      <c r="A54" s="236" t="s">
        <v>189</v>
      </c>
      <c r="B54" s="55"/>
      <c r="C54" s="48" t="s">
        <v>157</v>
      </c>
      <c r="D54" s="48" t="s">
        <v>172</v>
      </c>
      <c r="E54" s="49" t="s">
        <v>248</v>
      </c>
      <c r="F54" s="56" t="s">
        <v>187</v>
      </c>
      <c r="G54" s="62">
        <v>1.3</v>
      </c>
      <c r="H54" s="62">
        <v>1.3</v>
      </c>
      <c r="I54" s="62">
        <f>G54-H54</f>
        <v>0</v>
      </c>
    </row>
    <row r="55" spans="1:9" ht="15.75">
      <c r="A55" s="233" t="s">
        <v>142</v>
      </c>
      <c r="B55" s="55"/>
      <c r="C55" s="45" t="s">
        <v>157</v>
      </c>
      <c r="D55" s="45" t="s">
        <v>123</v>
      </c>
      <c r="E55" s="52" t="s">
        <v>175</v>
      </c>
      <c r="F55" s="57" t="s">
        <v>175</v>
      </c>
      <c r="G55" s="58">
        <f>G63+G97+G93+G56+G110</f>
        <v>44501.96399999999</v>
      </c>
      <c r="H55" s="58">
        <f>H63+H97+H93+H56+H110</f>
        <v>38501.964</v>
      </c>
      <c r="I55" s="58">
        <f>I63+I97+I93+I56+I110</f>
        <v>6000</v>
      </c>
    </row>
    <row r="56" spans="1:9" ht="31.5">
      <c r="A56" s="233" t="s">
        <v>474</v>
      </c>
      <c r="B56" s="110"/>
      <c r="C56" s="45" t="s">
        <v>157</v>
      </c>
      <c r="D56" s="45" t="s">
        <v>123</v>
      </c>
      <c r="E56" s="52" t="s">
        <v>43</v>
      </c>
      <c r="F56" s="57"/>
      <c r="G56" s="58">
        <f>G57+G60</f>
        <v>8043.7</v>
      </c>
      <c r="H56" s="58">
        <f>H57+H60</f>
        <v>8043.7</v>
      </c>
      <c r="I56" s="58">
        <f>I57+I60</f>
        <v>0</v>
      </c>
    </row>
    <row r="57" spans="1:9" ht="47.25">
      <c r="A57" s="234" t="s">
        <v>476</v>
      </c>
      <c r="B57" s="55"/>
      <c r="C57" s="48" t="s">
        <v>157</v>
      </c>
      <c r="D57" s="48" t="s">
        <v>123</v>
      </c>
      <c r="E57" s="49" t="s">
        <v>475</v>
      </c>
      <c r="F57" s="56"/>
      <c r="G57" s="58">
        <f aca="true" t="shared" si="5" ref="G57:I58">G58</f>
        <v>2167.7</v>
      </c>
      <c r="H57" s="58">
        <f t="shared" si="5"/>
        <v>2167.7</v>
      </c>
      <c r="I57" s="58">
        <f t="shared" si="5"/>
        <v>0</v>
      </c>
    </row>
    <row r="58" spans="1:9" ht="15.75">
      <c r="A58" s="234" t="s">
        <v>89</v>
      </c>
      <c r="B58" s="55"/>
      <c r="C58" s="48" t="s">
        <v>157</v>
      </c>
      <c r="D58" s="48" t="s">
        <v>123</v>
      </c>
      <c r="E58" s="49" t="s">
        <v>475</v>
      </c>
      <c r="F58" s="56" t="s">
        <v>85</v>
      </c>
      <c r="G58" s="62">
        <f t="shared" si="5"/>
        <v>2167.7</v>
      </c>
      <c r="H58" s="62">
        <f t="shared" si="5"/>
        <v>2167.7</v>
      </c>
      <c r="I58" s="62">
        <f t="shared" si="5"/>
        <v>0</v>
      </c>
    </row>
    <row r="59" spans="1:9" ht="15.75">
      <c r="A59" s="234" t="s">
        <v>84</v>
      </c>
      <c r="B59" s="55"/>
      <c r="C59" s="48" t="s">
        <v>157</v>
      </c>
      <c r="D59" s="48" t="s">
        <v>123</v>
      </c>
      <c r="E59" s="49" t="s">
        <v>475</v>
      </c>
      <c r="F59" s="56" t="s">
        <v>86</v>
      </c>
      <c r="G59" s="62">
        <v>2167.7</v>
      </c>
      <c r="H59" s="62">
        <v>2167.7</v>
      </c>
      <c r="I59" s="62">
        <f>G59-H59</f>
        <v>0</v>
      </c>
    </row>
    <row r="60" spans="1:9" ht="47.25">
      <c r="A60" s="234" t="s">
        <v>478</v>
      </c>
      <c r="B60" s="110"/>
      <c r="C60" s="48" t="s">
        <v>157</v>
      </c>
      <c r="D60" s="48" t="s">
        <v>123</v>
      </c>
      <c r="E60" s="49" t="s">
        <v>477</v>
      </c>
      <c r="F60" s="56"/>
      <c r="G60" s="58">
        <f aca="true" t="shared" si="6" ref="G60:I61">G61</f>
        <v>5876</v>
      </c>
      <c r="H60" s="58">
        <f t="shared" si="6"/>
        <v>5876</v>
      </c>
      <c r="I60" s="58">
        <f t="shared" si="6"/>
        <v>0</v>
      </c>
    </row>
    <row r="61" spans="1:9" ht="15.75">
      <c r="A61" s="234" t="s">
        <v>89</v>
      </c>
      <c r="B61" s="110"/>
      <c r="C61" s="48" t="s">
        <v>157</v>
      </c>
      <c r="D61" s="48" t="s">
        <v>123</v>
      </c>
      <c r="E61" s="49" t="s">
        <v>477</v>
      </c>
      <c r="F61" s="56" t="s">
        <v>85</v>
      </c>
      <c r="G61" s="62">
        <f t="shared" si="6"/>
        <v>5876</v>
      </c>
      <c r="H61" s="62">
        <f t="shared" si="6"/>
        <v>5876</v>
      </c>
      <c r="I61" s="62">
        <f t="shared" si="6"/>
        <v>0</v>
      </c>
    </row>
    <row r="62" spans="1:9" ht="15.75">
      <c r="A62" s="234" t="s">
        <v>84</v>
      </c>
      <c r="B62" s="55"/>
      <c r="C62" s="48" t="s">
        <v>157</v>
      </c>
      <c r="D62" s="48" t="s">
        <v>123</v>
      </c>
      <c r="E62" s="49" t="s">
        <v>477</v>
      </c>
      <c r="F62" s="56" t="s">
        <v>86</v>
      </c>
      <c r="G62" s="62">
        <v>5876</v>
      </c>
      <c r="H62" s="62">
        <v>5876</v>
      </c>
      <c r="I62" s="62">
        <f>G62-H62</f>
        <v>0</v>
      </c>
    </row>
    <row r="63" spans="1:9" ht="27" customHeight="1">
      <c r="A63" s="240" t="s">
        <v>460</v>
      </c>
      <c r="B63" s="135"/>
      <c r="C63" s="103" t="s">
        <v>157</v>
      </c>
      <c r="D63" s="103" t="s">
        <v>123</v>
      </c>
      <c r="E63" s="106" t="s">
        <v>52</v>
      </c>
      <c r="F63" s="107"/>
      <c r="G63" s="58">
        <f>G64+G73+G87</f>
        <v>9910.964</v>
      </c>
      <c r="H63" s="58">
        <f>H64+H73+H87</f>
        <v>3910.964</v>
      </c>
      <c r="I63" s="58">
        <f>I64+I73+I87</f>
        <v>6000</v>
      </c>
    </row>
    <row r="64" spans="1:9" ht="31.5">
      <c r="A64" s="233" t="s">
        <v>530</v>
      </c>
      <c r="B64" s="54"/>
      <c r="C64" s="45" t="s">
        <v>157</v>
      </c>
      <c r="D64" s="45" t="s">
        <v>123</v>
      </c>
      <c r="E64" s="52" t="s">
        <v>220</v>
      </c>
      <c r="F64" s="57"/>
      <c r="G64" s="58">
        <f>G65+G70</f>
        <v>2517.964</v>
      </c>
      <c r="H64" s="58">
        <f>H65+H70</f>
        <v>2517.964</v>
      </c>
      <c r="I64" s="58">
        <f>I65+I70</f>
        <v>0</v>
      </c>
    </row>
    <row r="65" spans="1:9" ht="15.75">
      <c r="A65" s="237" t="s">
        <v>630</v>
      </c>
      <c r="B65" s="55"/>
      <c r="C65" s="48" t="s">
        <v>157</v>
      </c>
      <c r="D65" s="48" t="s">
        <v>123</v>
      </c>
      <c r="E65" s="49" t="s">
        <v>631</v>
      </c>
      <c r="F65" s="56"/>
      <c r="G65" s="62">
        <f>G66+G68</f>
        <v>64.7</v>
      </c>
      <c r="H65" s="62">
        <f>H66+H68</f>
        <v>64.7</v>
      </c>
      <c r="I65" s="62">
        <f>I66+I68</f>
        <v>0</v>
      </c>
    </row>
    <row r="66" spans="1:9" ht="47.25">
      <c r="A66" s="236" t="s">
        <v>116</v>
      </c>
      <c r="B66" s="55"/>
      <c r="C66" s="48" t="s">
        <v>157</v>
      </c>
      <c r="D66" s="48" t="s">
        <v>123</v>
      </c>
      <c r="E66" s="49" t="s">
        <v>631</v>
      </c>
      <c r="F66" s="56" t="s">
        <v>198</v>
      </c>
      <c r="G66" s="62">
        <f>G67</f>
        <v>13.2</v>
      </c>
      <c r="H66" s="62">
        <f>H67</f>
        <v>13.2</v>
      </c>
      <c r="I66" s="62">
        <f>I67</f>
        <v>0</v>
      </c>
    </row>
    <row r="67" spans="1:9" ht="15.75">
      <c r="A67" s="236" t="s">
        <v>193</v>
      </c>
      <c r="B67" s="55"/>
      <c r="C67" s="48" t="s">
        <v>157</v>
      </c>
      <c r="D67" s="48" t="s">
        <v>123</v>
      </c>
      <c r="E67" s="49" t="s">
        <v>631</v>
      </c>
      <c r="F67" s="56" t="s">
        <v>194</v>
      </c>
      <c r="G67" s="62">
        <v>13.2</v>
      </c>
      <c r="H67" s="62">
        <v>13.2</v>
      </c>
      <c r="I67" s="62">
        <f>G67-H67</f>
        <v>0</v>
      </c>
    </row>
    <row r="68" spans="1:9" ht="15.75">
      <c r="A68" s="236" t="s">
        <v>226</v>
      </c>
      <c r="B68" s="55"/>
      <c r="C68" s="48" t="s">
        <v>157</v>
      </c>
      <c r="D68" s="48" t="s">
        <v>123</v>
      </c>
      <c r="E68" s="49" t="s">
        <v>631</v>
      </c>
      <c r="F68" s="56" t="s">
        <v>188</v>
      </c>
      <c r="G68" s="62">
        <f>G69</f>
        <v>51.5</v>
      </c>
      <c r="H68" s="62">
        <f>H69</f>
        <v>51.5</v>
      </c>
      <c r="I68" s="62">
        <f>I69</f>
        <v>0</v>
      </c>
    </row>
    <row r="69" spans="1:9" ht="15.75">
      <c r="A69" s="236" t="s">
        <v>189</v>
      </c>
      <c r="B69" s="55"/>
      <c r="C69" s="48" t="s">
        <v>157</v>
      </c>
      <c r="D69" s="48" t="s">
        <v>123</v>
      </c>
      <c r="E69" s="49" t="s">
        <v>631</v>
      </c>
      <c r="F69" s="56" t="s">
        <v>187</v>
      </c>
      <c r="G69" s="62">
        <v>51.5</v>
      </c>
      <c r="H69" s="62">
        <v>51.5</v>
      </c>
      <c r="I69" s="62">
        <f>G69-H69</f>
        <v>0</v>
      </c>
    </row>
    <row r="70" spans="1:9" ht="15.75">
      <c r="A70" s="34" t="s">
        <v>315</v>
      </c>
      <c r="B70" s="55"/>
      <c r="C70" s="48" t="s">
        <v>157</v>
      </c>
      <c r="D70" s="48" t="s">
        <v>123</v>
      </c>
      <c r="E70" s="49" t="s">
        <v>273</v>
      </c>
      <c r="F70" s="56"/>
      <c r="G70" s="62">
        <f aca="true" t="shared" si="7" ref="G70:I71">G71</f>
        <v>2453.264</v>
      </c>
      <c r="H70" s="62">
        <f t="shared" si="7"/>
        <v>2453.264</v>
      </c>
      <c r="I70" s="62">
        <f t="shared" si="7"/>
        <v>0</v>
      </c>
    </row>
    <row r="71" spans="1:9" ht="15.75">
      <c r="A71" s="236" t="s">
        <v>226</v>
      </c>
      <c r="B71" s="55"/>
      <c r="C71" s="48" t="s">
        <v>157</v>
      </c>
      <c r="D71" s="48" t="s">
        <v>123</v>
      </c>
      <c r="E71" s="49" t="s">
        <v>273</v>
      </c>
      <c r="F71" s="56" t="s">
        <v>188</v>
      </c>
      <c r="G71" s="62">
        <f t="shared" si="7"/>
        <v>2453.264</v>
      </c>
      <c r="H71" s="62">
        <f t="shared" si="7"/>
        <v>2453.264</v>
      </c>
      <c r="I71" s="62">
        <f t="shared" si="7"/>
        <v>0</v>
      </c>
    </row>
    <row r="72" spans="1:9" ht="15.75">
      <c r="A72" s="236" t="s">
        <v>189</v>
      </c>
      <c r="B72" s="55"/>
      <c r="C72" s="48" t="s">
        <v>157</v>
      </c>
      <c r="D72" s="48" t="s">
        <v>123</v>
      </c>
      <c r="E72" s="49" t="s">
        <v>273</v>
      </c>
      <c r="F72" s="56" t="s">
        <v>187</v>
      </c>
      <c r="G72" s="62">
        <v>2453.264</v>
      </c>
      <c r="H72" s="62">
        <v>2453.264</v>
      </c>
      <c r="I72" s="62">
        <f>G72-H72</f>
        <v>0</v>
      </c>
    </row>
    <row r="73" spans="1:9" ht="31.5">
      <c r="A73" s="241" t="s">
        <v>531</v>
      </c>
      <c r="B73" s="55"/>
      <c r="C73" s="45" t="s">
        <v>157</v>
      </c>
      <c r="D73" s="45" t="s">
        <v>123</v>
      </c>
      <c r="E73" s="52" t="s">
        <v>274</v>
      </c>
      <c r="F73" s="57"/>
      <c r="G73" s="58">
        <f>G74+G84+G81</f>
        <v>7313</v>
      </c>
      <c r="H73" s="58">
        <f>H74+H84+H81</f>
        <v>1313</v>
      </c>
      <c r="I73" s="58">
        <f>I74+I84+I81</f>
        <v>6000</v>
      </c>
    </row>
    <row r="74" spans="1:9" ht="15.75">
      <c r="A74" s="237" t="s">
        <v>95</v>
      </c>
      <c r="B74" s="55"/>
      <c r="C74" s="48" t="s">
        <v>157</v>
      </c>
      <c r="D74" s="48" t="s">
        <v>123</v>
      </c>
      <c r="E74" s="49" t="s">
        <v>275</v>
      </c>
      <c r="F74" s="56"/>
      <c r="G74" s="62">
        <f>G75+G79+G77</f>
        <v>80</v>
      </c>
      <c r="H74" s="62">
        <f>H75+H79+H77</f>
        <v>80</v>
      </c>
      <c r="I74" s="62">
        <f>I75+I79+I77</f>
        <v>0</v>
      </c>
    </row>
    <row r="75" spans="1:9" ht="47.25">
      <c r="A75" s="236" t="s">
        <v>116</v>
      </c>
      <c r="B75" s="55"/>
      <c r="C75" s="48" t="s">
        <v>157</v>
      </c>
      <c r="D75" s="48" t="s">
        <v>123</v>
      </c>
      <c r="E75" s="49" t="s">
        <v>275</v>
      </c>
      <c r="F75" s="56" t="s">
        <v>198</v>
      </c>
      <c r="G75" s="62">
        <f>G76</f>
        <v>40</v>
      </c>
      <c r="H75" s="62">
        <f>H76</f>
        <v>40</v>
      </c>
      <c r="I75" s="62">
        <f>I76</f>
        <v>0</v>
      </c>
    </row>
    <row r="76" spans="1:9" ht="24.75" customHeight="1">
      <c r="A76" s="236" t="s">
        <v>193</v>
      </c>
      <c r="B76" s="55"/>
      <c r="C76" s="48" t="s">
        <v>157</v>
      </c>
      <c r="D76" s="48" t="s">
        <v>123</v>
      </c>
      <c r="E76" s="49" t="s">
        <v>275</v>
      </c>
      <c r="F76" s="56" t="s">
        <v>194</v>
      </c>
      <c r="G76" s="62">
        <v>40</v>
      </c>
      <c r="H76" s="62">
        <v>40</v>
      </c>
      <c r="I76" s="62">
        <f>G76-H76</f>
        <v>0</v>
      </c>
    </row>
    <row r="77" spans="1:9" ht="15.75">
      <c r="A77" s="236" t="s">
        <v>226</v>
      </c>
      <c r="B77" s="55"/>
      <c r="C77" s="48" t="s">
        <v>157</v>
      </c>
      <c r="D77" s="48" t="s">
        <v>123</v>
      </c>
      <c r="E77" s="49" t="s">
        <v>275</v>
      </c>
      <c r="F77" s="56" t="s">
        <v>188</v>
      </c>
      <c r="G77" s="62">
        <f>G78</f>
        <v>20</v>
      </c>
      <c r="H77" s="62">
        <f>H78</f>
        <v>20</v>
      </c>
      <c r="I77" s="62">
        <f>I78</f>
        <v>0</v>
      </c>
    </row>
    <row r="78" spans="1:9" ht="15.75">
      <c r="A78" s="236" t="s">
        <v>189</v>
      </c>
      <c r="B78" s="55"/>
      <c r="C78" s="48" t="s">
        <v>157</v>
      </c>
      <c r="D78" s="48" t="s">
        <v>123</v>
      </c>
      <c r="E78" s="49" t="s">
        <v>275</v>
      </c>
      <c r="F78" s="56" t="s">
        <v>187</v>
      </c>
      <c r="G78" s="62">
        <v>20</v>
      </c>
      <c r="H78" s="62">
        <v>20</v>
      </c>
      <c r="I78" s="62">
        <f>G78-H78</f>
        <v>0</v>
      </c>
    </row>
    <row r="79" spans="1:9" ht="31.5">
      <c r="A79" s="236" t="s">
        <v>202</v>
      </c>
      <c r="B79" s="55"/>
      <c r="C79" s="48" t="s">
        <v>157</v>
      </c>
      <c r="D79" s="48" t="s">
        <v>123</v>
      </c>
      <c r="E79" s="49" t="s">
        <v>275</v>
      </c>
      <c r="F79" s="56" t="s">
        <v>178</v>
      </c>
      <c r="G79" s="62">
        <f>G80</f>
        <v>20</v>
      </c>
      <c r="H79" s="62">
        <f>H80</f>
        <v>20</v>
      </c>
      <c r="I79" s="62">
        <f>I80</f>
        <v>0</v>
      </c>
    </row>
    <row r="80" spans="1:9" ht="32.25" customHeight="1">
      <c r="A80" s="236" t="s">
        <v>388</v>
      </c>
      <c r="B80" s="55"/>
      <c r="C80" s="48" t="s">
        <v>157</v>
      </c>
      <c r="D80" s="48" t="s">
        <v>123</v>
      </c>
      <c r="E80" s="49" t="s">
        <v>275</v>
      </c>
      <c r="F80" s="56" t="s">
        <v>203</v>
      </c>
      <c r="G80" s="62">
        <v>20</v>
      </c>
      <c r="H80" s="62">
        <v>20</v>
      </c>
      <c r="I80" s="62">
        <f>G80-H80</f>
        <v>0</v>
      </c>
    </row>
    <row r="81" spans="1:9" ht="19.5" customHeight="1">
      <c r="A81" s="239" t="s">
        <v>405</v>
      </c>
      <c r="B81" s="55"/>
      <c r="C81" s="48" t="s">
        <v>157</v>
      </c>
      <c r="D81" s="48" t="s">
        <v>123</v>
      </c>
      <c r="E81" s="49" t="s">
        <v>404</v>
      </c>
      <c r="F81" s="56"/>
      <c r="G81" s="62">
        <f aca="true" t="shared" si="8" ref="G81:I82">G82</f>
        <v>7100</v>
      </c>
      <c r="H81" s="62">
        <f t="shared" si="8"/>
        <v>1100</v>
      </c>
      <c r="I81" s="62">
        <f t="shared" si="8"/>
        <v>6000</v>
      </c>
    </row>
    <row r="82" spans="1:9" ht="15.75">
      <c r="A82" s="236" t="s">
        <v>226</v>
      </c>
      <c r="B82" s="55"/>
      <c r="C82" s="48" t="s">
        <v>157</v>
      </c>
      <c r="D82" s="48" t="s">
        <v>123</v>
      </c>
      <c r="E82" s="49" t="s">
        <v>404</v>
      </c>
      <c r="F82" s="56" t="s">
        <v>188</v>
      </c>
      <c r="G82" s="62">
        <f t="shared" si="8"/>
        <v>7100</v>
      </c>
      <c r="H82" s="62">
        <f t="shared" si="8"/>
        <v>1100</v>
      </c>
      <c r="I82" s="62">
        <f t="shared" si="8"/>
        <v>6000</v>
      </c>
    </row>
    <row r="83" spans="1:9" ht="15.75">
      <c r="A83" s="236" t="s">
        <v>189</v>
      </c>
      <c r="B83" s="55"/>
      <c r="C83" s="48" t="s">
        <v>157</v>
      </c>
      <c r="D83" s="48" t="s">
        <v>123</v>
      </c>
      <c r="E83" s="49" t="s">
        <v>404</v>
      </c>
      <c r="F83" s="56" t="s">
        <v>187</v>
      </c>
      <c r="G83" s="62">
        <v>7100</v>
      </c>
      <c r="H83" s="62">
        <f>300+800</f>
        <v>1100</v>
      </c>
      <c r="I83" s="62">
        <f>G83-H83</f>
        <v>6000</v>
      </c>
    </row>
    <row r="84" spans="1:9" ht="31.5">
      <c r="A84" s="239" t="s">
        <v>316</v>
      </c>
      <c r="B84" s="55"/>
      <c r="C84" s="48" t="s">
        <v>157</v>
      </c>
      <c r="D84" s="48" t="s">
        <v>123</v>
      </c>
      <c r="E84" s="49" t="s">
        <v>276</v>
      </c>
      <c r="F84" s="56"/>
      <c r="G84" s="62">
        <f aca="true" t="shared" si="9" ref="G84:I85">G85</f>
        <v>133</v>
      </c>
      <c r="H84" s="62">
        <f t="shared" si="9"/>
        <v>133</v>
      </c>
      <c r="I84" s="62">
        <f t="shared" si="9"/>
        <v>0</v>
      </c>
    </row>
    <row r="85" spans="1:9" ht="31.5">
      <c r="A85" s="236" t="s">
        <v>202</v>
      </c>
      <c r="B85" s="55"/>
      <c r="C85" s="48" t="s">
        <v>157</v>
      </c>
      <c r="D85" s="48" t="s">
        <v>123</v>
      </c>
      <c r="E85" s="49" t="s">
        <v>276</v>
      </c>
      <c r="F85" s="56" t="s">
        <v>178</v>
      </c>
      <c r="G85" s="62">
        <f t="shared" si="9"/>
        <v>133</v>
      </c>
      <c r="H85" s="62">
        <f t="shared" si="9"/>
        <v>133</v>
      </c>
      <c r="I85" s="62">
        <f t="shared" si="9"/>
        <v>0</v>
      </c>
    </row>
    <row r="86" spans="1:9" ht="31.5">
      <c r="A86" s="236" t="s">
        <v>388</v>
      </c>
      <c r="B86" s="55"/>
      <c r="C86" s="48" t="s">
        <v>157</v>
      </c>
      <c r="D86" s="48" t="s">
        <v>123</v>
      </c>
      <c r="E86" s="49" t="s">
        <v>276</v>
      </c>
      <c r="F86" s="56" t="s">
        <v>203</v>
      </c>
      <c r="G86" s="62">
        <v>133</v>
      </c>
      <c r="H86" s="62">
        <v>133</v>
      </c>
      <c r="I86" s="62">
        <f>G86-H86</f>
        <v>0</v>
      </c>
    </row>
    <row r="87" spans="1:9" ht="15.75">
      <c r="A87" s="241" t="s">
        <v>532</v>
      </c>
      <c r="B87" s="55"/>
      <c r="C87" s="45" t="s">
        <v>157</v>
      </c>
      <c r="D87" s="45" t="s">
        <v>123</v>
      </c>
      <c r="E87" s="52" t="s">
        <v>409</v>
      </c>
      <c r="F87" s="57"/>
      <c r="G87" s="58">
        <f>G88</f>
        <v>80</v>
      </c>
      <c r="H87" s="58">
        <f>H88</f>
        <v>80</v>
      </c>
      <c r="I87" s="58">
        <f>I88</f>
        <v>0</v>
      </c>
    </row>
    <row r="88" spans="1:9" ht="15.75">
      <c r="A88" s="237" t="s">
        <v>95</v>
      </c>
      <c r="B88" s="55"/>
      <c r="C88" s="48" t="s">
        <v>157</v>
      </c>
      <c r="D88" s="48" t="s">
        <v>123</v>
      </c>
      <c r="E88" s="49" t="s">
        <v>408</v>
      </c>
      <c r="F88" s="56"/>
      <c r="G88" s="62">
        <f>G89+G91</f>
        <v>80</v>
      </c>
      <c r="H88" s="62">
        <f>H89+H91</f>
        <v>80</v>
      </c>
      <c r="I88" s="62">
        <f>I89+I91</f>
        <v>0</v>
      </c>
    </row>
    <row r="89" spans="1:9" ht="47.25">
      <c r="A89" s="236" t="s">
        <v>116</v>
      </c>
      <c r="B89" s="55"/>
      <c r="C89" s="48" t="s">
        <v>157</v>
      </c>
      <c r="D89" s="48" t="s">
        <v>123</v>
      </c>
      <c r="E89" s="49" t="s">
        <v>408</v>
      </c>
      <c r="F89" s="56" t="s">
        <v>198</v>
      </c>
      <c r="G89" s="62">
        <f>G90</f>
        <v>60</v>
      </c>
      <c r="H89" s="62">
        <f>H90</f>
        <v>60</v>
      </c>
      <c r="I89" s="62">
        <f>I90</f>
        <v>0</v>
      </c>
    </row>
    <row r="90" spans="1:9" ht="17.25" customHeight="1">
      <c r="A90" s="236" t="s">
        <v>193</v>
      </c>
      <c r="B90" s="55"/>
      <c r="C90" s="48" t="s">
        <v>157</v>
      </c>
      <c r="D90" s="48" t="s">
        <v>123</v>
      </c>
      <c r="E90" s="49" t="s">
        <v>408</v>
      </c>
      <c r="F90" s="56" t="s">
        <v>194</v>
      </c>
      <c r="G90" s="62">
        <v>60</v>
      </c>
      <c r="H90" s="62">
        <v>60</v>
      </c>
      <c r="I90" s="62">
        <f>G90-H90</f>
        <v>0</v>
      </c>
    </row>
    <row r="91" spans="1:9" ht="15.75">
      <c r="A91" s="236" t="s">
        <v>226</v>
      </c>
      <c r="B91" s="55"/>
      <c r="C91" s="48" t="s">
        <v>157</v>
      </c>
      <c r="D91" s="48" t="s">
        <v>123</v>
      </c>
      <c r="E91" s="49" t="s">
        <v>408</v>
      </c>
      <c r="F91" s="56" t="s">
        <v>188</v>
      </c>
      <c r="G91" s="62">
        <f>G92</f>
        <v>20</v>
      </c>
      <c r="H91" s="62">
        <f>H92</f>
        <v>20</v>
      </c>
      <c r="I91" s="62">
        <f>I92</f>
        <v>0</v>
      </c>
    </row>
    <row r="92" spans="1:9" ht="16.5" customHeight="1">
      <c r="A92" s="236" t="s">
        <v>189</v>
      </c>
      <c r="B92" s="55"/>
      <c r="C92" s="48" t="s">
        <v>157</v>
      </c>
      <c r="D92" s="48" t="s">
        <v>123</v>
      </c>
      <c r="E92" s="49" t="s">
        <v>408</v>
      </c>
      <c r="F92" s="56" t="s">
        <v>187</v>
      </c>
      <c r="G92" s="62">
        <v>20</v>
      </c>
      <c r="H92" s="62">
        <v>20</v>
      </c>
      <c r="I92" s="62">
        <f>G92-H92</f>
        <v>0</v>
      </c>
    </row>
    <row r="93" spans="1:9" ht="31.5">
      <c r="A93" s="242" t="s">
        <v>487</v>
      </c>
      <c r="B93" s="92"/>
      <c r="C93" s="93" t="s">
        <v>157</v>
      </c>
      <c r="D93" s="93" t="s">
        <v>123</v>
      </c>
      <c r="E93" s="52" t="s">
        <v>354</v>
      </c>
      <c r="F93" s="94"/>
      <c r="G93" s="58">
        <f>G94</f>
        <v>92</v>
      </c>
      <c r="H93" s="58">
        <f aca="true" t="shared" si="10" ref="H93:I95">H94</f>
        <v>92</v>
      </c>
      <c r="I93" s="58">
        <f t="shared" si="10"/>
        <v>0</v>
      </c>
    </row>
    <row r="94" spans="1:9" ht="15.75">
      <c r="A94" s="237" t="s">
        <v>94</v>
      </c>
      <c r="B94" s="55"/>
      <c r="C94" s="80" t="s">
        <v>157</v>
      </c>
      <c r="D94" s="80" t="s">
        <v>123</v>
      </c>
      <c r="E94" s="81" t="s">
        <v>355</v>
      </c>
      <c r="F94" s="76"/>
      <c r="G94" s="62">
        <f>G95</f>
        <v>92</v>
      </c>
      <c r="H94" s="62">
        <f t="shared" si="10"/>
        <v>92</v>
      </c>
      <c r="I94" s="62">
        <f t="shared" si="10"/>
        <v>0</v>
      </c>
    </row>
    <row r="95" spans="1:9" ht="15.75">
      <c r="A95" s="236" t="s">
        <v>226</v>
      </c>
      <c r="B95" s="47"/>
      <c r="C95" s="80" t="s">
        <v>157</v>
      </c>
      <c r="D95" s="80" t="s">
        <v>123</v>
      </c>
      <c r="E95" s="81" t="s">
        <v>355</v>
      </c>
      <c r="F95" s="76" t="s">
        <v>188</v>
      </c>
      <c r="G95" s="62">
        <f>G96</f>
        <v>92</v>
      </c>
      <c r="H95" s="62">
        <f t="shared" si="10"/>
        <v>92</v>
      </c>
      <c r="I95" s="62">
        <f t="shared" si="10"/>
        <v>0</v>
      </c>
    </row>
    <row r="96" spans="1:9" ht="15.75">
      <c r="A96" s="236" t="s">
        <v>189</v>
      </c>
      <c r="B96" s="55"/>
      <c r="C96" s="80" t="s">
        <v>157</v>
      </c>
      <c r="D96" s="80" t="s">
        <v>123</v>
      </c>
      <c r="E96" s="81" t="s">
        <v>355</v>
      </c>
      <c r="F96" s="76" t="s">
        <v>187</v>
      </c>
      <c r="G96" s="62">
        <v>92</v>
      </c>
      <c r="H96" s="62">
        <v>92</v>
      </c>
      <c r="I96" s="62">
        <f>G96-H96</f>
        <v>0</v>
      </c>
    </row>
    <row r="97" spans="1:9" s="16" customFormat="1" ht="31.5">
      <c r="A97" s="233" t="s">
        <v>461</v>
      </c>
      <c r="B97" s="51"/>
      <c r="C97" s="45" t="s">
        <v>157</v>
      </c>
      <c r="D97" s="45" t="s">
        <v>123</v>
      </c>
      <c r="E97" s="52" t="s">
        <v>41</v>
      </c>
      <c r="F97" s="57"/>
      <c r="G97" s="58">
        <f>G105+G98</f>
        <v>25455.3</v>
      </c>
      <c r="H97" s="58">
        <f>H105+H98</f>
        <v>25455.3</v>
      </c>
      <c r="I97" s="58">
        <f>I105+I98</f>
        <v>0</v>
      </c>
    </row>
    <row r="98" spans="1:9" ht="15.75">
      <c r="A98" s="234" t="s">
        <v>106</v>
      </c>
      <c r="B98" s="51"/>
      <c r="C98" s="48" t="s">
        <v>157</v>
      </c>
      <c r="D98" s="48" t="s">
        <v>123</v>
      </c>
      <c r="E98" s="49" t="s">
        <v>253</v>
      </c>
      <c r="F98" s="56"/>
      <c r="G98" s="62">
        <f>G99+G101+G103</f>
        <v>23440.3</v>
      </c>
      <c r="H98" s="62">
        <f>H99+H101+H103</f>
        <v>23440.3</v>
      </c>
      <c r="I98" s="62">
        <f>I99+I101+I103</f>
        <v>0</v>
      </c>
    </row>
    <row r="99" spans="1:9" ht="47.25">
      <c r="A99" s="236" t="s">
        <v>116</v>
      </c>
      <c r="B99" s="51"/>
      <c r="C99" s="48" t="s">
        <v>157</v>
      </c>
      <c r="D99" s="48" t="s">
        <v>123</v>
      </c>
      <c r="E99" s="49" t="s">
        <v>253</v>
      </c>
      <c r="F99" s="56" t="s">
        <v>198</v>
      </c>
      <c r="G99" s="62">
        <f>G100</f>
        <v>8281.3</v>
      </c>
      <c r="H99" s="62">
        <f>H100</f>
        <v>8281.3</v>
      </c>
      <c r="I99" s="62">
        <f>I100</f>
        <v>0</v>
      </c>
    </row>
    <row r="100" spans="1:9" ht="15.75">
      <c r="A100" s="236" t="s">
        <v>255</v>
      </c>
      <c r="B100" s="51"/>
      <c r="C100" s="48" t="s">
        <v>157</v>
      </c>
      <c r="D100" s="48" t="s">
        <v>123</v>
      </c>
      <c r="E100" s="49" t="s">
        <v>253</v>
      </c>
      <c r="F100" s="56" t="s">
        <v>254</v>
      </c>
      <c r="G100" s="62">
        <f>7747.3+534</f>
        <v>8281.3</v>
      </c>
      <c r="H100" s="62">
        <f>7747.3+534</f>
        <v>8281.3</v>
      </c>
      <c r="I100" s="62">
        <f>G100-H100</f>
        <v>0</v>
      </c>
    </row>
    <row r="101" spans="1:9" ht="15.75">
      <c r="A101" s="236" t="s">
        <v>226</v>
      </c>
      <c r="B101" s="51"/>
      <c r="C101" s="48" t="s">
        <v>157</v>
      </c>
      <c r="D101" s="48" t="s">
        <v>123</v>
      </c>
      <c r="E101" s="49" t="s">
        <v>253</v>
      </c>
      <c r="F101" s="56" t="s">
        <v>188</v>
      </c>
      <c r="G101" s="62">
        <f>G102</f>
        <v>14906</v>
      </c>
      <c r="H101" s="62">
        <f>H102</f>
        <v>14906</v>
      </c>
      <c r="I101" s="62">
        <f>I102</f>
        <v>0</v>
      </c>
    </row>
    <row r="102" spans="1:9" ht="15.75">
      <c r="A102" s="236" t="s">
        <v>189</v>
      </c>
      <c r="B102" s="51"/>
      <c r="C102" s="48" t="s">
        <v>157</v>
      </c>
      <c r="D102" s="48" t="s">
        <v>123</v>
      </c>
      <c r="E102" s="49" t="s">
        <v>253</v>
      </c>
      <c r="F102" s="56" t="s">
        <v>187</v>
      </c>
      <c r="G102" s="62">
        <f>14772.7+133.3</f>
        <v>14906</v>
      </c>
      <c r="H102" s="62">
        <f>14772.7+133.3</f>
        <v>14906</v>
      </c>
      <c r="I102" s="62">
        <f>G102-H102</f>
        <v>0</v>
      </c>
    </row>
    <row r="103" spans="1:9" ht="15.75">
      <c r="A103" s="162" t="s">
        <v>90</v>
      </c>
      <c r="B103" s="51"/>
      <c r="C103" s="48" t="s">
        <v>157</v>
      </c>
      <c r="D103" s="48" t="s">
        <v>123</v>
      </c>
      <c r="E103" s="49" t="s">
        <v>253</v>
      </c>
      <c r="F103" s="56" t="s">
        <v>87</v>
      </c>
      <c r="G103" s="62">
        <f>G104</f>
        <v>253</v>
      </c>
      <c r="H103" s="62">
        <f>H104</f>
        <v>253</v>
      </c>
      <c r="I103" s="62">
        <f>I104</f>
        <v>0</v>
      </c>
    </row>
    <row r="104" spans="1:9" ht="15.75">
      <c r="A104" s="162" t="s">
        <v>209</v>
      </c>
      <c r="B104" s="51"/>
      <c r="C104" s="48" t="s">
        <v>157</v>
      </c>
      <c r="D104" s="48" t="s">
        <v>123</v>
      </c>
      <c r="E104" s="49" t="s">
        <v>253</v>
      </c>
      <c r="F104" s="56" t="s">
        <v>210</v>
      </c>
      <c r="G104" s="62">
        <f>251+2</f>
        <v>253</v>
      </c>
      <c r="H104" s="62">
        <f>251+2</f>
        <v>253</v>
      </c>
      <c r="I104" s="62">
        <f>G104-H104</f>
        <v>0</v>
      </c>
    </row>
    <row r="105" spans="1:9" ht="16.5" customHeight="1">
      <c r="A105" s="237" t="s">
        <v>92</v>
      </c>
      <c r="B105" s="55"/>
      <c r="C105" s="48" t="s">
        <v>157</v>
      </c>
      <c r="D105" s="48" t="s">
        <v>123</v>
      </c>
      <c r="E105" s="49" t="s">
        <v>53</v>
      </c>
      <c r="F105" s="56"/>
      <c r="G105" s="62">
        <f>SUM(G106,G108)</f>
        <v>2015</v>
      </c>
      <c r="H105" s="62">
        <f>SUM(H106,H108)</f>
        <v>2015</v>
      </c>
      <c r="I105" s="62">
        <f>SUM(I106,I108)</f>
        <v>0</v>
      </c>
    </row>
    <row r="106" spans="1:9" ht="15.75">
      <c r="A106" s="236" t="s">
        <v>226</v>
      </c>
      <c r="B106" s="47"/>
      <c r="C106" s="48" t="s">
        <v>157</v>
      </c>
      <c r="D106" s="48" t="s">
        <v>123</v>
      </c>
      <c r="E106" s="49" t="s">
        <v>53</v>
      </c>
      <c r="F106" s="56" t="s">
        <v>188</v>
      </c>
      <c r="G106" s="62">
        <f>G107</f>
        <v>1980</v>
      </c>
      <c r="H106" s="62">
        <f>H107</f>
        <v>1980</v>
      </c>
      <c r="I106" s="62">
        <f>I107</f>
        <v>0</v>
      </c>
    </row>
    <row r="107" spans="1:9" ht="15.75">
      <c r="A107" s="236" t="s">
        <v>189</v>
      </c>
      <c r="B107" s="55"/>
      <c r="C107" s="48" t="s">
        <v>157</v>
      </c>
      <c r="D107" s="48" t="s">
        <v>123</v>
      </c>
      <c r="E107" s="49" t="s">
        <v>53</v>
      </c>
      <c r="F107" s="56" t="s">
        <v>187</v>
      </c>
      <c r="G107" s="62">
        <v>1980</v>
      </c>
      <c r="H107" s="62">
        <v>1980</v>
      </c>
      <c r="I107" s="62">
        <f>G107-H107</f>
        <v>0</v>
      </c>
    </row>
    <row r="108" spans="1:9" ht="15.75">
      <c r="A108" s="162" t="s">
        <v>90</v>
      </c>
      <c r="B108" s="55"/>
      <c r="C108" s="48" t="s">
        <v>211</v>
      </c>
      <c r="D108" s="48" t="s">
        <v>123</v>
      </c>
      <c r="E108" s="49" t="s">
        <v>53</v>
      </c>
      <c r="F108" s="56" t="s">
        <v>87</v>
      </c>
      <c r="G108" s="62">
        <f>G109</f>
        <v>35</v>
      </c>
      <c r="H108" s="62">
        <f>H109</f>
        <v>35</v>
      </c>
      <c r="I108" s="62">
        <f>I109</f>
        <v>0</v>
      </c>
    </row>
    <row r="109" spans="1:9" ht="15.75">
      <c r="A109" s="162" t="s">
        <v>209</v>
      </c>
      <c r="B109" s="55"/>
      <c r="C109" s="48" t="s">
        <v>157</v>
      </c>
      <c r="D109" s="48" t="s">
        <v>123</v>
      </c>
      <c r="E109" s="49" t="s">
        <v>53</v>
      </c>
      <c r="F109" s="56" t="s">
        <v>210</v>
      </c>
      <c r="G109" s="62">
        <v>35</v>
      </c>
      <c r="H109" s="62">
        <v>35</v>
      </c>
      <c r="I109" s="62">
        <f>G109-H109</f>
        <v>0</v>
      </c>
    </row>
    <row r="110" spans="1:9" ht="15.75">
      <c r="A110" s="233" t="s">
        <v>312</v>
      </c>
      <c r="B110" s="54"/>
      <c r="C110" s="45" t="s">
        <v>157</v>
      </c>
      <c r="D110" s="45" t="s">
        <v>123</v>
      </c>
      <c r="E110" s="167" t="s">
        <v>285</v>
      </c>
      <c r="F110" s="57"/>
      <c r="G110" s="58">
        <f aca="true" t="shared" si="11" ref="G110:I111">G111</f>
        <v>1000</v>
      </c>
      <c r="H110" s="58">
        <f t="shared" si="11"/>
        <v>1000</v>
      </c>
      <c r="I110" s="58">
        <f t="shared" si="11"/>
        <v>0</v>
      </c>
    </row>
    <row r="111" spans="1:9" ht="15.75">
      <c r="A111" s="237" t="s">
        <v>243</v>
      </c>
      <c r="B111" s="55"/>
      <c r="C111" s="48" t="s">
        <v>157</v>
      </c>
      <c r="D111" s="48" t="s">
        <v>123</v>
      </c>
      <c r="E111" s="76" t="s">
        <v>287</v>
      </c>
      <c r="F111" s="56"/>
      <c r="G111" s="62">
        <f t="shared" si="11"/>
        <v>1000</v>
      </c>
      <c r="H111" s="62">
        <f t="shared" si="11"/>
        <v>1000</v>
      </c>
      <c r="I111" s="62">
        <f t="shared" si="11"/>
        <v>0</v>
      </c>
    </row>
    <row r="112" spans="1:9" ht="15.75">
      <c r="A112" s="243" t="s">
        <v>90</v>
      </c>
      <c r="B112" s="55"/>
      <c r="C112" s="48" t="s">
        <v>157</v>
      </c>
      <c r="D112" s="48" t="s">
        <v>123</v>
      </c>
      <c r="E112" s="76" t="s">
        <v>287</v>
      </c>
      <c r="F112" s="56" t="s">
        <v>87</v>
      </c>
      <c r="G112" s="62">
        <f>G113+G114</f>
        <v>1000</v>
      </c>
      <c r="H112" s="62">
        <f>H113+H114</f>
        <v>1000</v>
      </c>
      <c r="I112" s="62">
        <f>I113+I114</f>
        <v>0</v>
      </c>
    </row>
    <row r="113" spans="1:9" ht="15.75">
      <c r="A113" s="243" t="s">
        <v>288</v>
      </c>
      <c r="B113" s="55"/>
      <c r="C113" s="48" t="s">
        <v>157</v>
      </c>
      <c r="D113" s="48" t="s">
        <v>123</v>
      </c>
      <c r="E113" s="76" t="s">
        <v>287</v>
      </c>
      <c r="F113" s="56" t="s">
        <v>598</v>
      </c>
      <c r="G113" s="62">
        <v>770</v>
      </c>
      <c r="H113" s="62">
        <v>870</v>
      </c>
      <c r="I113" s="62">
        <f>G113-H113</f>
        <v>-100</v>
      </c>
    </row>
    <row r="114" spans="1:9" ht="15.75">
      <c r="A114" s="243" t="s">
        <v>209</v>
      </c>
      <c r="B114" s="55"/>
      <c r="C114" s="48" t="s">
        <v>157</v>
      </c>
      <c r="D114" s="48" t="s">
        <v>123</v>
      </c>
      <c r="E114" s="76" t="s">
        <v>287</v>
      </c>
      <c r="F114" s="56" t="s">
        <v>210</v>
      </c>
      <c r="G114" s="62">
        <v>230</v>
      </c>
      <c r="H114" s="62">
        <v>130</v>
      </c>
      <c r="I114" s="62">
        <f>G114-H114</f>
        <v>100</v>
      </c>
    </row>
    <row r="115" spans="1:9" ht="15.75">
      <c r="A115" s="244" t="s">
        <v>472</v>
      </c>
      <c r="B115" s="54"/>
      <c r="C115" s="45" t="s">
        <v>171</v>
      </c>
      <c r="D115" s="45"/>
      <c r="E115" s="52"/>
      <c r="F115" s="57"/>
      <c r="G115" s="58">
        <f>G116</f>
        <v>664.051</v>
      </c>
      <c r="H115" s="58">
        <f aca="true" t="shared" si="12" ref="H115:I117">H116</f>
        <v>664.051</v>
      </c>
      <c r="I115" s="58">
        <f t="shared" si="12"/>
        <v>0</v>
      </c>
    </row>
    <row r="116" spans="1:9" ht="15.75">
      <c r="A116" s="244" t="s">
        <v>139</v>
      </c>
      <c r="B116" s="55"/>
      <c r="C116" s="45" t="s">
        <v>171</v>
      </c>
      <c r="D116" s="45" t="s">
        <v>158</v>
      </c>
      <c r="E116" s="49"/>
      <c r="F116" s="56"/>
      <c r="G116" s="62">
        <f>G117</f>
        <v>664.051</v>
      </c>
      <c r="H116" s="62">
        <f t="shared" si="12"/>
        <v>664.051</v>
      </c>
      <c r="I116" s="62">
        <f t="shared" si="12"/>
        <v>0</v>
      </c>
    </row>
    <row r="117" spans="1:9" ht="31.5">
      <c r="A117" s="244" t="s">
        <v>473</v>
      </c>
      <c r="B117" s="55"/>
      <c r="C117" s="45" t="s">
        <v>171</v>
      </c>
      <c r="D117" s="45" t="s">
        <v>158</v>
      </c>
      <c r="E117" s="52" t="s">
        <v>41</v>
      </c>
      <c r="F117" s="57"/>
      <c r="G117" s="58">
        <f>G118</f>
        <v>664.051</v>
      </c>
      <c r="H117" s="58">
        <f t="shared" si="12"/>
        <v>664.051</v>
      </c>
      <c r="I117" s="58">
        <f t="shared" si="12"/>
        <v>0</v>
      </c>
    </row>
    <row r="118" spans="1:9" ht="15.75">
      <c r="A118" s="162" t="s">
        <v>100</v>
      </c>
      <c r="B118" s="55"/>
      <c r="C118" s="48" t="s">
        <v>171</v>
      </c>
      <c r="D118" s="48" t="s">
        <v>158</v>
      </c>
      <c r="E118" s="49" t="s">
        <v>471</v>
      </c>
      <c r="F118" s="56"/>
      <c r="G118" s="62">
        <f>G119+G121</f>
        <v>664.051</v>
      </c>
      <c r="H118" s="62">
        <f>H119+H121</f>
        <v>664.051</v>
      </c>
      <c r="I118" s="62">
        <f>I119+I121</f>
        <v>0</v>
      </c>
    </row>
    <row r="119" spans="1:9" ht="47.25">
      <c r="A119" s="236" t="s">
        <v>116</v>
      </c>
      <c r="B119" s="55"/>
      <c r="C119" s="48" t="s">
        <v>171</v>
      </c>
      <c r="D119" s="48" t="s">
        <v>158</v>
      </c>
      <c r="E119" s="49" t="s">
        <v>471</v>
      </c>
      <c r="F119" s="56" t="s">
        <v>198</v>
      </c>
      <c r="G119" s="62">
        <f>G120</f>
        <v>613.546</v>
      </c>
      <c r="H119" s="62">
        <f>H120</f>
        <v>613.546</v>
      </c>
      <c r="I119" s="62">
        <f>I120</f>
        <v>0</v>
      </c>
    </row>
    <row r="120" spans="1:9" ht="15.75">
      <c r="A120" s="236" t="s">
        <v>193</v>
      </c>
      <c r="B120" s="55"/>
      <c r="C120" s="48" t="s">
        <v>171</v>
      </c>
      <c r="D120" s="48" t="s">
        <v>158</v>
      </c>
      <c r="E120" s="49" t="s">
        <v>471</v>
      </c>
      <c r="F120" s="56" t="s">
        <v>194</v>
      </c>
      <c r="G120" s="62">
        <v>613.546</v>
      </c>
      <c r="H120" s="62">
        <v>613.546</v>
      </c>
      <c r="I120" s="62">
        <f>G120-H120</f>
        <v>0</v>
      </c>
    </row>
    <row r="121" spans="1:9" ht="15.75">
      <c r="A121" s="236" t="s">
        <v>226</v>
      </c>
      <c r="B121" s="55"/>
      <c r="C121" s="48" t="s">
        <v>171</v>
      </c>
      <c r="D121" s="48" t="s">
        <v>158</v>
      </c>
      <c r="E121" s="49" t="s">
        <v>471</v>
      </c>
      <c r="F121" s="56" t="s">
        <v>188</v>
      </c>
      <c r="G121" s="62">
        <f>G122</f>
        <v>50.505</v>
      </c>
      <c r="H121" s="62">
        <f>H122</f>
        <v>50.505</v>
      </c>
      <c r="I121" s="62">
        <f>I122</f>
        <v>0</v>
      </c>
    </row>
    <row r="122" spans="1:9" ht="15.75">
      <c r="A122" s="236" t="s">
        <v>189</v>
      </c>
      <c r="B122" s="55"/>
      <c r="C122" s="48" t="s">
        <v>171</v>
      </c>
      <c r="D122" s="48" t="s">
        <v>158</v>
      </c>
      <c r="E122" s="49" t="s">
        <v>471</v>
      </c>
      <c r="F122" s="56" t="s">
        <v>187</v>
      </c>
      <c r="G122" s="62">
        <v>50.505</v>
      </c>
      <c r="H122" s="62">
        <v>50.505</v>
      </c>
      <c r="I122" s="62">
        <f>G122-H122</f>
        <v>0</v>
      </c>
    </row>
    <row r="123" spans="1:9" ht="15.75">
      <c r="A123" s="287" t="s">
        <v>128</v>
      </c>
      <c r="B123" s="51"/>
      <c r="C123" s="45" t="s">
        <v>158</v>
      </c>
      <c r="D123" s="48"/>
      <c r="E123" s="49" t="s">
        <v>175</v>
      </c>
      <c r="F123" s="48"/>
      <c r="G123" s="58">
        <f>G124+G141</f>
        <v>5866.1</v>
      </c>
      <c r="H123" s="58">
        <f>H124+H141</f>
        <v>5866.1</v>
      </c>
      <c r="I123" s="58">
        <f>I124+I141</f>
        <v>0</v>
      </c>
    </row>
    <row r="124" spans="1:9" ht="15" customHeight="1">
      <c r="A124" s="287" t="s">
        <v>384</v>
      </c>
      <c r="B124" s="55"/>
      <c r="C124" s="45" t="s">
        <v>158</v>
      </c>
      <c r="D124" s="45" t="s">
        <v>168</v>
      </c>
      <c r="E124" s="52" t="s">
        <v>175</v>
      </c>
      <c r="F124" s="57" t="s">
        <v>175</v>
      </c>
      <c r="G124" s="58">
        <f>G125</f>
        <v>4103.1</v>
      </c>
      <c r="H124" s="58">
        <f>H125</f>
        <v>4103.1</v>
      </c>
      <c r="I124" s="58">
        <f>I125</f>
        <v>0</v>
      </c>
    </row>
    <row r="125" spans="1:9" s="16" customFormat="1" ht="15" customHeight="1">
      <c r="A125" s="151" t="s">
        <v>488</v>
      </c>
      <c r="B125" s="55"/>
      <c r="C125" s="45" t="s">
        <v>158</v>
      </c>
      <c r="D125" s="45" t="s">
        <v>168</v>
      </c>
      <c r="E125" s="52" t="s">
        <v>54</v>
      </c>
      <c r="F125" s="57"/>
      <c r="G125" s="58">
        <f>G126+G137+G133</f>
        <v>4103.1</v>
      </c>
      <c r="H125" s="58">
        <f>H126+H137+H133</f>
        <v>4103.1</v>
      </c>
      <c r="I125" s="58">
        <f>I126+I137+I133</f>
        <v>0</v>
      </c>
    </row>
    <row r="126" spans="1:9" s="16" customFormat="1" ht="47.25">
      <c r="A126" s="151" t="s">
        <v>401</v>
      </c>
      <c r="B126" s="54"/>
      <c r="C126" s="45" t="s">
        <v>158</v>
      </c>
      <c r="D126" s="45" t="s">
        <v>168</v>
      </c>
      <c r="E126" s="52" t="s">
        <v>310</v>
      </c>
      <c r="F126" s="57"/>
      <c r="G126" s="58">
        <f>G127+G130</f>
        <v>3733.1</v>
      </c>
      <c r="H126" s="58">
        <f>H127+H130</f>
        <v>3733.1</v>
      </c>
      <c r="I126" s="58">
        <f>I127+I130</f>
        <v>0</v>
      </c>
    </row>
    <row r="127" spans="1:9" ht="15.75">
      <c r="A127" s="234" t="s">
        <v>106</v>
      </c>
      <c r="B127" s="55"/>
      <c r="C127" s="48" t="s">
        <v>158</v>
      </c>
      <c r="D127" s="48" t="s">
        <v>168</v>
      </c>
      <c r="E127" s="49" t="s">
        <v>400</v>
      </c>
      <c r="F127" s="56"/>
      <c r="G127" s="62">
        <f aca="true" t="shared" si="13" ref="G127:I128">G128</f>
        <v>3313.1</v>
      </c>
      <c r="H127" s="62">
        <f t="shared" si="13"/>
        <v>3313.1</v>
      </c>
      <c r="I127" s="62">
        <f t="shared" si="13"/>
        <v>0</v>
      </c>
    </row>
    <row r="128" spans="1:9" ht="47.25">
      <c r="A128" s="243" t="s">
        <v>116</v>
      </c>
      <c r="B128" s="47"/>
      <c r="C128" s="48" t="s">
        <v>158</v>
      </c>
      <c r="D128" s="48" t="s">
        <v>168</v>
      </c>
      <c r="E128" s="49" t="s">
        <v>400</v>
      </c>
      <c r="F128" s="56" t="s">
        <v>198</v>
      </c>
      <c r="G128" s="62">
        <f t="shared" si="13"/>
        <v>3313.1</v>
      </c>
      <c r="H128" s="62">
        <f t="shared" si="13"/>
        <v>3313.1</v>
      </c>
      <c r="I128" s="62">
        <f t="shared" si="13"/>
        <v>0</v>
      </c>
    </row>
    <row r="129" spans="1:9" ht="15.75">
      <c r="A129" s="245" t="s">
        <v>597</v>
      </c>
      <c r="B129" s="55"/>
      <c r="C129" s="48" t="s">
        <v>158</v>
      </c>
      <c r="D129" s="48" t="s">
        <v>168</v>
      </c>
      <c r="E129" s="49" t="s">
        <v>400</v>
      </c>
      <c r="F129" s="56" t="s">
        <v>254</v>
      </c>
      <c r="G129" s="62">
        <f>3047.1+266</f>
        <v>3313.1</v>
      </c>
      <c r="H129" s="62">
        <f>3047.1+266</f>
        <v>3313.1</v>
      </c>
      <c r="I129" s="62">
        <f>G129-H129</f>
        <v>0</v>
      </c>
    </row>
    <row r="130" spans="1:9" ht="31.5">
      <c r="A130" s="245" t="s">
        <v>645</v>
      </c>
      <c r="B130" s="55"/>
      <c r="C130" s="48" t="s">
        <v>158</v>
      </c>
      <c r="D130" s="48" t="s">
        <v>168</v>
      </c>
      <c r="E130" s="49" t="s">
        <v>611</v>
      </c>
      <c r="F130" s="56"/>
      <c r="G130" s="62">
        <f aca="true" t="shared" si="14" ref="G130:I131">G131</f>
        <v>420</v>
      </c>
      <c r="H130" s="62">
        <f t="shared" si="14"/>
        <v>420</v>
      </c>
      <c r="I130" s="62">
        <f t="shared" si="14"/>
        <v>0</v>
      </c>
    </row>
    <row r="131" spans="1:9" ht="15.75">
      <c r="A131" s="245" t="s">
        <v>226</v>
      </c>
      <c r="B131" s="47"/>
      <c r="C131" s="48" t="s">
        <v>158</v>
      </c>
      <c r="D131" s="48" t="s">
        <v>168</v>
      </c>
      <c r="E131" s="49" t="s">
        <v>611</v>
      </c>
      <c r="F131" s="56" t="s">
        <v>188</v>
      </c>
      <c r="G131" s="62">
        <f t="shared" si="14"/>
        <v>420</v>
      </c>
      <c r="H131" s="62">
        <f t="shared" si="14"/>
        <v>420</v>
      </c>
      <c r="I131" s="62">
        <f t="shared" si="14"/>
        <v>0</v>
      </c>
    </row>
    <row r="132" spans="1:9" ht="15.75">
      <c r="A132" s="245" t="s">
        <v>189</v>
      </c>
      <c r="B132" s="55"/>
      <c r="C132" s="48" t="s">
        <v>158</v>
      </c>
      <c r="D132" s="48" t="s">
        <v>168</v>
      </c>
      <c r="E132" s="49" t="s">
        <v>611</v>
      </c>
      <c r="F132" s="56" t="s">
        <v>187</v>
      </c>
      <c r="G132" s="62">
        <f>20+400</f>
        <v>420</v>
      </c>
      <c r="H132" s="62">
        <f>20+400</f>
        <v>420</v>
      </c>
      <c r="I132" s="62">
        <f>G132-H132</f>
        <v>0</v>
      </c>
    </row>
    <row r="133" spans="1:9" ht="15.75">
      <c r="A133" s="246" t="s">
        <v>565</v>
      </c>
      <c r="B133" s="54"/>
      <c r="C133" s="45" t="s">
        <v>158</v>
      </c>
      <c r="D133" s="45" t="s">
        <v>168</v>
      </c>
      <c r="E133" s="52" t="s">
        <v>610</v>
      </c>
      <c r="F133" s="57"/>
      <c r="G133" s="58">
        <f>G134</f>
        <v>70</v>
      </c>
      <c r="H133" s="58">
        <f aca="true" t="shared" si="15" ref="H133:I135">H134</f>
        <v>70</v>
      </c>
      <c r="I133" s="58">
        <f t="shared" si="15"/>
        <v>0</v>
      </c>
    </row>
    <row r="134" spans="1:9" ht="31.5">
      <c r="A134" s="247" t="s">
        <v>642</v>
      </c>
      <c r="B134" s="55"/>
      <c r="C134" s="48" t="s">
        <v>158</v>
      </c>
      <c r="D134" s="48" t="s">
        <v>168</v>
      </c>
      <c r="E134" s="76" t="s">
        <v>567</v>
      </c>
      <c r="F134" s="56"/>
      <c r="G134" s="62">
        <f>G135</f>
        <v>70</v>
      </c>
      <c r="H134" s="62">
        <f t="shared" si="15"/>
        <v>70</v>
      </c>
      <c r="I134" s="62">
        <f t="shared" si="15"/>
        <v>0</v>
      </c>
    </row>
    <row r="135" spans="1:9" ht="15.75">
      <c r="A135" s="243" t="s">
        <v>226</v>
      </c>
      <c r="B135" s="55"/>
      <c r="C135" s="48" t="s">
        <v>158</v>
      </c>
      <c r="D135" s="48" t="s">
        <v>168</v>
      </c>
      <c r="E135" s="76" t="s">
        <v>567</v>
      </c>
      <c r="F135" s="56" t="s">
        <v>188</v>
      </c>
      <c r="G135" s="62">
        <f>G136</f>
        <v>70</v>
      </c>
      <c r="H135" s="62">
        <f t="shared" si="15"/>
        <v>70</v>
      </c>
      <c r="I135" s="62">
        <f t="shared" si="15"/>
        <v>0</v>
      </c>
    </row>
    <row r="136" spans="1:9" ht="15.75">
      <c r="A136" s="243" t="s">
        <v>189</v>
      </c>
      <c r="B136" s="55"/>
      <c r="C136" s="48" t="s">
        <v>158</v>
      </c>
      <c r="D136" s="48" t="s">
        <v>168</v>
      </c>
      <c r="E136" s="76" t="s">
        <v>567</v>
      </c>
      <c r="F136" s="56" t="s">
        <v>187</v>
      </c>
      <c r="G136" s="62">
        <v>70</v>
      </c>
      <c r="H136" s="62">
        <v>70</v>
      </c>
      <c r="I136" s="62">
        <f>G136-H136</f>
        <v>0</v>
      </c>
    </row>
    <row r="137" spans="1:9" ht="15.75">
      <c r="A137" s="248" t="s">
        <v>55</v>
      </c>
      <c r="B137" s="54"/>
      <c r="C137" s="45" t="s">
        <v>158</v>
      </c>
      <c r="D137" s="45" t="s">
        <v>168</v>
      </c>
      <c r="E137" s="52" t="s">
        <v>56</v>
      </c>
      <c r="F137" s="57"/>
      <c r="G137" s="58">
        <f>G138</f>
        <v>300</v>
      </c>
      <c r="H137" s="58">
        <f>H138</f>
        <v>300</v>
      </c>
      <c r="I137" s="58">
        <f>I138</f>
        <v>0</v>
      </c>
    </row>
    <row r="138" spans="1:9" ht="15.75">
      <c r="A138" s="249" t="s">
        <v>58</v>
      </c>
      <c r="B138" s="55"/>
      <c r="C138" s="48" t="s">
        <v>158</v>
      </c>
      <c r="D138" s="48" t="s">
        <v>168</v>
      </c>
      <c r="E138" s="49" t="s">
        <v>57</v>
      </c>
      <c r="F138" s="56"/>
      <c r="G138" s="62">
        <f>SUM(G139)</f>
        <v>300</v>
      </c>
      <c r="H138" s="62">
        <f>SUM(H139)</f>
        <v>300</v>
      </c>
      <c r="I138" s="62">
        <f>SUM(I139)</f>
        <v>0</v>
      </c>
    </row>
    <row r="139" spans="1:9" ht="15.75">
      <c r="A139" s="245" t="s">
        <v>226</v>
      </c>
      <c r="B139" s="47"/>
      <c r="C139" s="48" t="s">
        <v>158</v>
      </c>
      <c r="D139" s="48" t="s">
        <v>168</v>
      </c>
      <c r="E139" s="49" t="s">
        <v>57</v>
      </c>
      <c r="F139" s="56" t="s">
        <v>188</v>
      </c>
      <c r="G139" s="62">
        <f>G140</f>
        <v>300</v>
      </c>
      <c r="H139" s="62">
        <f>H140</f>
        <v>300</v>
      </c>
      <c r="I139" s="62">
        <f>I140</f>
        <v>0</v>
      </c>
    </row>
    <row r="140" spans="1:9" ht="15.75">
      <c r="A140" s="245" t="s">
        <v>189</v>
      </c>
      <c r="B140" s="55"/>
      <c r="C140" s="48" t="s">
        <v>158</v>
      </c>
      <c r="D140" s="48" t="s">
        <v>168</v>
      </c>
      <c r="E140" s="49" t="s">
        <v>57</v>
      </c>
      <c r="F140" s="56" t="s">
        <v>187</v>
      </c>
      <c r="G140" s="62">
        <v>300</v>
      </c>
      <c r="H140" s="62">
        <v>300</v>
      </c>
      <c r="I140" s="62">
        <f>G140-H140</f>
        <v>0</v>
      </c>
    </row>
    <row r="141" spans="1:9" ht="33" customHeight="1">
      <c r="A141" s="250" t="s">
        <v>568</v>
      </c>
      <c r="B141" s="55"/>
      <c r="C141" s="45" t="s">
        <v>158</v>
      </c>
      <c r="D141" s="45" t="s">
        <v>127</v>
      </c>
      <c r="E141" s="52"/>
      <c r="F141" s="56"/>
      <c r="G141" s="58">
        <f aca="true" t="shared" si="16" ref="G141:I142">G142</f>
        <v>1763</v>
      </c>
      <c r="H141" s="58">
        <f t="shared" si="16"/>
        <v>1763</v>
      </c>
      <c r="I141" s="58">
        <f t="shared" si="16"/>
        <v>0</v>
      </c>
    </row>
    <row r="142" spans="1:9" ht="15.75">
      <c r="A142" s="151" t="s">
        <v>488</v>
      </c>
      <c r="B142" s="55"/>
      <c r="C142" s="45" t="s">
        <v>158</v>
      </c>
      <c r="D142" s="45" t="s">
        <v>127</v>
      </c>
      <c r="E142" s="52" t="s">
        <v>54</v>
      </c>
      <c r="F142" s="56"/>
      <c r="G142" s="58">
        <f t="shared" si="16"/>
        <v>1763</v>
      </c>
      <c r="H142" s="58">
        <f t="shared" si="16"/>
        <v>1763</v>
      </c>
      <c r="I142" s="58">
        <f t="shared" si="16"/>
        <v>0</v>
      </c>
    </row>
    <row r="143" spans="1:9" ht="15.75">
      <c r="A143" s="246" t="s">
        <v>569</v>
      </c>
      <c r="B143" s="55"/>
      <c r="C143" s="48" t="s">
        <v>158</v>
      </c>
      <c r="D143" s="48" t="s">
        <v>127</v>
      </c>
      <c r="E143" s="49" t="s">
        <v>573</v>
      </c>
      <c r="F143" s="56"/>
      <c r="G143" s="62">
        <f>G144+G149+G152</f>
        <v>1763</v>
      </c>
      <c r="H143" s="62">
        <f>H144+H149+H152</f>
        <v>1763</v>
      </c>
      <c r="I143" s="62">
        <f>I144+I149+I152</f>
        <v>0</v>
      </c>
    </row>
    <row r="144" spans="1:9" ht="15.75">
      <c r="A144" s="247" t="s">
        <v>570</v>
      </c>
      <c r="B144" s="55"/>
      <c r="C144" s="48" t="s">
        <v>158</v>
      </c>
      <c r="D144" s="48" t="s">
        <v>127</v>
      </c>
      <c r="E144" s="76" t="s">
        <v>574</v>
      </c>
      <c r="F144" s="56"/>
      <c r="G144" s="62">
        <f>G145+G147</f>
        <v>1123</v>
      </c>
      <c r="H144" s="62">
        <f>H145+H147</f>
        <v>1123</v>
      </c>
      <c r="I144" s="62">
        <f>I145+I147</f>
        <v>0</v>
      </c>
    </row>
    <row r="145" spans="1:9" ht="47.25">
      <c r="A145" s="243" t="s">
        <v>116</v>
      </c>
      <c r="B145" s="55"/>
      <c r="C145" s="48" t="s">
        <v>158</v>
      </c>
      <c r="D145" s="48" t="s">
        <v>127</v>
      </c>
      <c r="E145" s="76" t="s">
        <v>574</v>
      </c>
      <c r="F145" s="91" t="s">
        <v>198</v>
      </c>
      <c r="G145" s="62">
        <f>G146</f>
        <v>40</v>
      </c>
      <c r="H145" s="62">
        <f>H146</f>
        <v>40</v>
      </c>
      <c r="I145" s="62">
        <f>I146</f>
        <v>0</v>
      </c>
    </row>
    <row r="146" spans="1:9" ht="15.75">
      <c r="A146" s="243" t="s">
        <v>193</v>
      </c>
      <c r="B146" s="55"/>
      <c r="C146" s="48" t="s">
        <v>158</v>
      </c>
      <c r="D146" s="48" t="s">
        <v>127</v>
      </c>
      <c r="E146" s="76" t="s">
        <v>574</v>
      </c>
      <c r="F146" s="91" t="s">
        <v>194</v>
      </c>
      <c r="G146" s="62">
        <v>40</v>
      </c>
      <c r="H146" s="62">
        <v>40</v>
      </c>
      <c r="I146" s="62">
        <f>G146-H146</f>
        <v>0</v>
      </c>
    </row>
    <row r="147" spans="1:9" ht="15.75">
      <c r="A147" s="243" t="s">
        <v>226</v>
      </c>
      <c r="B147" s="55"/>
      <c r="C147" s="48" t="s">
        <v>158</v>
      </c>
      <c r="D147" s="48" t="s">
        <v>127</v>
      </c>
      <c r="E147" s="76" t="s">
        <v>574</v>
      </c>
      <c r="F147" s="91" t="s">
        <v>188</v>
      </c>
      <c r="G147" s="62">
        <f>G148</f>
        <v>1083</v>
      </c>
      <c r="H147" s="62">
        <f>H148</f>
        <v>1083</v>
      </c>
      <c r="I147" s="62">
        <f>I148</f>
        <v>0</v>
      </c>
    </row>
    <row r="148" spans="1:9" ht="15.75">
      <c r="A148" s="243" t="s">
        <v>189</v>
      </c>
      <c r="B148" s="55"/>
      <c r="C148" s="48" t="s">
        <v>158</v>
      </c>
      <c r="D148" s="48" t="s">
        <v>127</v>
      </c>
      <c r="E148" s="76" t="s">
        <v>574</v>
      </c>
      <c r="F148" s="91" t="s">
        <v>187</v>
      </c>
      <c r="G148" s="62">
        <v>1083</v>
      </c>
      <c r="H148" s="62">
        <v>1083</v>
      </c>
      <c r="I148" s="62">
        <f>G148-H148</f>
        <v>0</v>
      </c>
    </row>
    <row r="149" spans="1:9" ht="15.75">
      <c r="A149" s="247" t="s">
        <v>571</v>
      </c>
      <c r="B149" s="55"/>
      <c r="C149" s="48" t="s">
        <v>158</v>
      </c>
      <c r="D149" s="48" t="s">
        <v>127</v>
      </c>
      <c r="E149" s="76" t="s">
        <v>575</v>
      </c>
      <c r="F149" s="91"/>
      <c r="G149" s="62">
        <f aca="true" t="shared" si="17" ref="G149:I150">G150</f>
        <v>600</v>
      </c>
      <c r="H149" s="62">
        <f t="shared" si="17"/>
        <v>600</v>
      </c>
      <c r="I149" s="62">
        <f t="shared" si="17"/>
        <v>0</v>
      </c>
    </row>
    <row r="150" spans="1:9" ht="15.75">
      <c r="A150" s="243" t="s">
        <v>226</v>
      </c>
      <c r="B150" s="55"/>
      <c r="C150" s="48" t="s">
        <v>158</v>
      </c>
      <c r="D150" s="48" t="s">
        <v>127</v>
      </c>
      <c r="E150" s="76" t="s">
        <v>575</v>
      </c>
      <c r="F150" s="91" t="s">
        <v>188</v>
      </c>
      <c r="G150" s="62">
        <f t="shared" si="17"/>
        <v>600</v>
      </c>
      <c r="H150" s="62">
        <f t="shared" si="17"/>
        <v>600</v>
      </c>
      <c r="I150" s="62">
        <f t="shared" si="17"/>
        <v>0</v>
      </c>
    </row>
    <row r="151" spans="1:9" ht="15.75">
      <c r="A151" s="243" t="s">
        <v>189</v>
      </c>
      <c r="B151" s="55"/>
      <c r="C151" s="48" t="s">
        <v>158</v>
      </c>
      <c r="D151" s="48" t="s">
        <v>127</v>
      </c>
      <c r="E151" s="76" t="s">
        <v>575</v>
      </c>
      <c r="F151" s="91" t="s">
        <v>187</v>
      </c>
      <c r="G151" s="62">
        <v>600</v>
      </c>
      <c r="H151" s="62">
        <v>600</v>
      </c>
      <c r="I151" s="62">
        <f>G151-H151</f>
        <v>0</v>
      </c>
    </row>
    <row r="152" spans="1:9" ht="15.75">
      <c r="A152" s="247" t="s">
        <v>572</v>
      </c>
      <c r="B152" s="55"/>
      <c r="C152" s="48" t="s">
        <v>158</v>
      </c>
      <c r="D152" s="48" t="s">
        <v>127</v>
      </c>
      <c r="E152" s="76" t="s">
        <v>576</v>
      </c>
      <c r="F152" s="91"/>
      <c r="G152" s="62">
        <f aca="true" t="shared" si="18" ref="G152:I153">G153</f>
        <v>40</v>
      </c>
      <c r="H152" s="62">
        <f t="shared" si="18"/>
        <v>40</v>
      </c>
      <c r="I152" s="62">
        <f t="shared" si="18"/>
        <v>0</v>
      </c>
    </row>
    <row r="153" spans="1:9" ht="15.75">
      <c r="A153" s="162" t="s">
        <v>89</v>
      </c>
      <c r="B153" s="55"/>
      <c r="C153" s="48" t="s">
        <v>158</v>
      </c>
      <c r="D153" s="48" t="s">
        <v>127</v>
      </c>
      <c r="E153" s="76" t="s">
        <v>576</v>
      </c>
      <c r="F153" s="91" t="s">
        <v>85</v>
      </c>
      <c r="G153" s="62">
        <f t="shared" si="18"/>
        <v>40</v>
      </c>
      <c r="H153" s="62">
        <f t="shared" si="18"/>
        <v>40</v>
      </c>
      <c r="I153" s="62">
        <f t="shared" si="18"/>
        <v>0</v>
      </c>
    </row>
    <row r="154" spans="1:9" ht="15.75">
      <c r="A154" s="237" t="s">
        <v>84</v>
      </c>
      <c r="B154" s="47"/>
      <c r="C154" s="48" t="s">
        <v>158</v>
      </c>
      <c r="D154" s="48" t="s">
        <v>127</v>
      </c>
      <c r="E154" s="76" t="s">
        <v>576</v>
      </c>
      <c r="F154" s="91" t="s">
        <v>86</v>
      </c>
      <c r="G154" s="62">
        <v>40</v>
      </c>
      <c r="H154" s="62">
        <v>40</v>
      </c>
      <c r="I154" s="62">
        <f>G154-H154</f>
        <v>0</v>
      </c>
    </row>
    <row r="155" spans="1:9" ht="15.75">
      <c r="A155" s="251" t="s">
        <v>169</v>
      </c>
      <c r="B155" s="51"/>
      <c r="C155" s="45" t="s">
        <v>170</v>
      </c>
      <c r="D155" s="45"/>
      <c r="E155" s="57"/>
      <c r="F155" s="288"/>
      <c r="G155" s="58">
        <f>G156+G170+G178</f>
        <v>16380.7</v>
      </c>
      <c r="H155" s="58">
        <f>H156+H170+H178</f>
        <v>7730</v>
      </c>
      <c r="I155" s="58">
        <f>I156+I170+I178</f>
        <v>8650.7</v>
      </c>
    </row>
    <row r="156" spans="1:9" s="306" customFormat="1" ht="15.75">
      <c r="A156" s="233" t="s">
        <v>153</v>
      </c>
      <c r="B156" s="51"/>
      <c r="C156" s="45" t="s">
        <v>170</v>
      </c>
      <c r="D156" s="45" t="s">
        <v>172</v>
      </c>
      <c r="E156" s="49"/>
      <c r="F156" s="56"/>
      <c r="G156" s="58">
        <f>G157</f>
        <v>3220</v>
      </c>
      <c r="H156" s="58">
        <f>H157</f>
        <v>3220</v>
      </c>
      <c r="I156" s="58">
        <f>I157</f>
        <v>0</v>
      </c>
    </row>
    <row r="157" spans="1:9" ht="15.75">
      <c r="A157" s="233" t="s">
        <v>433</v>
      </c>
      <c r="B157" s="51"/>
      <c r="C157" s="45" t="s">
        <v>170</v>
      </c>
      <c r="D157" s="45" t="s">
        <v>172</v>
      </c>
      <c r="E157" s="52" t="s">
        <v>3</v>
      </c>
      <c r="F157" s="56"/>
      <c r="G157" s="58">
        <f>G164+G161+G158+G167</f>
        <v>3220</v>
      </c>
      <c r="H157" s="58">
        <f>H164+H161+H158+H167</f>
        <v>3220</v>
      </c>
      <c r="I157" s="58">
        <f>I164+I161+I158+I167</f>
        <v>0</v>
      </c>
    </row>
    <row r="158" spans="1:9" ht="15.75">
      <c r="A158" s="234" t="s">
        <v>243</v>
      </c>
      <c r="B158" s="47"/>
      <c r="C158" s="48" t="s">
        <v>170</v>
      </c>
      <c r="D158" s="48" t="s">
        <v>172</v>
      </c>
      <c r="E158" s="49" t="s">
        <v>351</v>
      </c>
      <c r="F158" s="56"/>
      <c r="G158" s="62">
        <f aca="true" t="shared" si="19" ref="G158:I159">G159</f>
        <v>5</v>
      </c>
      <c r="H158" s="62">
        <f t="shared" si="19"/>
        <v>5</v>
      </c>
      <c r="I158" s="62">
        <f t="shared" si="19"/>
        <v>0</v>
      </c>
    </row>
    <row r="159" spans="1:9" s="306" customFormat="1" ht="15.75">
      <c r="A159" s="236" t="s">
        <v>226</v>
      </c>
      <c r="B159" s="47"/>
      <c r="C159" s="48" t="s">
        <v>170</v>
      </c>
      <c r="D159" s="48" t="s">
        <v>172</v>
      </c>
      <c r="E159" s="49" t="s">
        <v>351</v>
      </c>
      <c r="F159" s="56" t="s">
        <v>188</v>
      </c>
      <c r="G159" s="62">
        <f t="shared" si="19"/>
        <v>5</v>
      </c>
      <c r="H159" s="62">
        <f t="shared" si="19"/>
        <v>5</v>
      </c>
      <c r="I159" s="62">
        <f t="shared" si="19"/>
        <v>0</v>
      </c>
    </row>
    <row r="160" spans="1:9" s="306" customFormat="1" ht="15.75">
      <c r="A160" s="236" t="s">
        <v>189</v>
      </c>
      <c r="B160" s="47"/>
      <c r="C160" s="48" t="s">
        <v>170</v>
      </c>
      <c r="D160" s="48" t="s">
        <v>172</v>
      </c>
      <c r="E160" s="49" t="s">
        <v>351</v>
      </c>
      <c r="F160" s="56" t="s">
        <v>187</v>
      </c>
      <c r="G160" s="62">
        <v>5</v>
      </c>
      <c r="H160" s="62">
        <v>5</v>
      </c>
      <c r="I160" s="62">
        <f>G160-H160</f>
        <v>0</v>
      </c>
    </row>
    <row r="161" spans="1:9" s="306" customFormat="1" ht="15.75">
      <c r="A161" s="237" t="s">
        <v>101</v>
      </c>
      <c r="B161" s="47"/>
      <c r="C161" s="48" t="s">
        <v>170</v>
      </c>
      <c r="D161" s="48" t="s">
        <v>172</v>
      </c>
      <c r="E161" s="49" t="s">
        <v>4</v>
      </c>
      <c r="F161" s="56"/>
      <c r="G161" s="62">
        <f aca="true" t="shared" si="20" ref="G161:I162">G162</f>
        <v>3000</v>
      </c>
      <c r="H161" s="62">
        <f t="shared" si="20"/>
        <v>3000</v>
      </c>
      <c r="I161" s="62">
        <f t="shared" si="20"/>
        <v>0</v>
      </c>
    </row>
    <row r="162" spans="1:9" s="306" customFormat="1" ht="15.75">
      <c r="A162" s="237" t="s">
        <v>90</v>
      </c>
      <c r="B162" s="47"/>
      <c r="C162" s="48" t="s">
        <v>170</v>
      </c>
      <c r="D162" s="48" t="s">
        <v>172</v>
      </c>
      <c r="E162" s="49" t="s">
        <v>4</v>
      </c>
      <c r="F162" s="56" t="s">
        <v>87</v>
      </c>
      <c r="G162" s="62">
        <f t="shared" si="20"/>
        <v>3000</v>
      </c>
      <c r="H162" s="62">
        <f t="shared" si="20"/>
        <v>3000</v>
      </c>
      <c r="I162" s="62">
        <f t="shared" si="20"/>
        <v>0</v>
      </c>
    </row>
    <row r="163" spans="1:9" s="306" customFormat="1" ht="31.5">
      <c r="A163" s="237" t="s">
        <v>228</v>
      </c>
      <c r="B163" s="47"/>
      <c r="C163" s="48" t="s">
        <v>170</v>
      </c>
      <c r="D163" s="48" t="s">
        <v>172</v>
      </c>
      <c r="E163" s="49" t="s">
        <v>4</v>
      </c>
      <c r="F163" s="56" t="s">
        <v>88</v>
      </c>
      <c r="G163" s="62">
        <f>1000+2000</f>
        <v>3000</v>
      </c>
      <c r="H163" s="62">
        <f>1000+2000</f>
        <v>3000</v>
      </c>
      <c r="I163" s="62">
        <f>G163-H163</f>
        <v>0</v>
      </c>
    </row>
    <row r="164" spans="1:9" ht="15.75">
      <c r="A164" s="234" t="s">
        <v>96</v>
      </c>
      <c r="B164" s="47"/>
      <c r="C164" s="48" t="s">
        <v>170</v>
      </c>
      <c r="D164" s="48" t="s">
        <v>172</v>
      </c>
      <c r="E164" s="49" t="s">
        <v>5</v>
      </c>
      <c r="F164" s="56"/>
      <c r="G164" s="62">
        <f aca="true" t="shared" si="21" ref="G164:I165">G165</f>
        <v>115</v>
      </c>
      <c r="H164" s="62">
        <f t="shared" si="21"/>
        <v>115</v>
      </c>
      <c r="I164" s="62">
        <f t="shared" si="21"/>
        <v>0</v>
      </c>
    </row>
    <row r="165" spans="1:9" ht="15.75">
      <c r="A165" s="236" t="s">
        <v>226</v>
      </c>
      <c r="B165" s="47"/>
      <c r="C165" s="48" t="s">
        <v>170</v>
      </c>
      <c r="D165" s="48" t="s">
        <v>172</v>
      </c>
      <c r="E165" s="49" t="s">
        <v>5</v>
      </c>
      <c r="F165" s="56" t="s">
        <v>188</v>
      </c>
      <c r="G165" s="62">
        <f t="shared" si="21"/>
        <v>115</v>
      </c>
      <c r="H165" s="62">
        <f t="shared" si="21"/>
        <v>115</v>
      </c>
      <c r="I165" s="62">
        <f t="shared" si="21"/>
        <v>0</v>
      </c>
    </row>
    <row r="166" spans="1:9" ht="15.75">
      <c r="A166" s="236" t="s">
        <v>189</v>
      </c>
      <c r="B166" s="47"/>
      <c r="C166" s="48" t="s">
        <v>170</v>
      </c>
      <c r="D166" s="48" t="s">
        <v>172</v>
      </c>
      <c r="E166" s="49" t="s">
        <v>5</v>
      </c>
      <c r="F166" s="56" t="s">
        <v>187</v>
      </c>
      <c r="G166" s="62">
        <v>115</v>
      </c>
      <c r="H166" s="62">
        <v>115</v>
      </c>
      <c r="I166" s="62">
        <f>G166-H166</f>
        <v>0</v>
      </c>
    </row>
    <row r="167" spans="1:9" ht="32.25" customHeight="1">
      <c r="A167" s="234" t="s">
        <v>349</v>
      </c>
      <c r="B167" s="47"/>
      <c r="C167" s="48" t="s">
        <v>170</v>
      </c>
      <c r="D167" s="48" t="s">
        <v>172</v>
      </c>
      <c r="E167" s="49" t="s">
        <v>350</v>
      </c>
      <c r="F167" s="56"/>
      <c r="G167" s="62">
        <f aca="true" t="shared" si="22" ref="G167:I168">G168</f>
        <v>100</v>
      </c>
      <c r="H167" s="62">
        <f t="shared" si="22"/>
        <v>100</v>
      </c>
      <c r="I167" s="62">
        <f t="shared" si="22"/>
        <v>0</v>
      </c>
    </row>
    <row r="168" spans="1:9" ht="15.75">
      <c r="A168" s="236" t="s">
        <v>226</v>
      </c>
      <c r="B168" s="47"/>
      <c r="C168" s="48" t="s">
        <v>170</v>
      </c>
      <c r="D168" s="48" t="s">
        <v>172</v>
      </c>
      <c r="E168" s="49" t="s">
        <v>350</v>
      </c>
      <c r="F168" s="56" t="s">
        <v>188</v>
      </c>
      <c r="G168" s="62">
        <f t="shared" si="22"/>
        <v>100</v>
      </c>
      <c r="H168" s="62">
        <f t="shared" si="22"/>
        <v>100</v>
      </c>
      <c r="I168" s="62">
        <f t="shared" si="22"/>
        <v>0</v>
      </c>
    </row>
    <row r="169" spans="1:9" ht="15.75">
      <c r="A169" s="236" t="s">
        <v>189</v>
      </c>
      <c r="B169" s="47"/>
      <c r="C169" s="48" t="s">
        <v>170</v>
      </c>
      <c r="D169" s="48" t="s">
        <v>172</v>
      </c>
      <c r="E169" s="49" t="s">
        <v>350</v>
      </c>
      <c r="F169" s="56" t="s">
        <v>187</v>
      </c>
      <c r="G169" s="62">
        <v>100</v>
      </c>
      <c r="H169" s="62">
        <v>100</v>
      </c>
      <c r="I169" s="62">
        <f>G169-H169</f>
        <v>0</v>
      </c>
    </row>
    <row r="170" spans="1:9" ht="15.75" customHeight="1">
      <c r="A170" s="233" t="s">
        <v>173</v>
      </c>
      <c r="B170" s="51"/>
      <c r="C170" s="45" t="s">
        <v>170</v>
      </c>
      <c r="D170" s="45" t="s">
        <v>160</v>
      </c>
      <c r="E170" s="52"/>
      <c r="F170" s="57"/>
      <c r="G170" s="58">
        <f>G171</f>
        <v>12500.7</v>
      </c>
      <c r="H170" s="58">
        <f>H171</f>
        <v>3850</v>
      </c>
      <c r="I170" s="58">
        <f>I171</f>
        <v>8650.7</v>
      </c>
    </row>
    <row r="171" spans="1:9" ht="15.75">
      <c r="A171" s="233" t="s">
        <v>434</v>
      </c>
      <c r="B171" s="51"/>
      <c r="C171" s="45" t="s">
        <v>170</v>
      </c>
      <c r="D171" s="45" t="s">
        <v>160</v>
      </c>
      <c r="E171" s="52" t="s">
        <v>18</v>
      </c>
      <c r="F171" s="57"/>
      <c r="G171" s="58">
        <f>G172+G175</f>
        <v>12500.7</v>
      </c>
      <c r="H171" s="58">
        <f>H172+H175</f>
        <v>3850</v>
      </c>
      <c r="I171" s="58">
        <f>I172+I175</f>
        <v>8650.7</v>
      </c>
    </row>
    <row r="172" spans="1:9" ht="15.75">
      <c r="A172" s="237" t="s">
        <v>243</v>
      </c>
      <c r="B172" s="47"/>
      <c r="C172" s="48" t="s">
        <v>170</v>
      </c>
      <c r="D172" s="48" t="s">
        <v>160</v>
      </c>
      <c r="E172" s="56" t="s">
        <v>633</v>
      </c>
      <c r="F172" s="56"/>
      <c r="G172" s="62">
        <f aca="true" t="shared" si="23" ref="G172:I173">G173</f>
        <v>150</v>
      </c>
      <c r="H172" s="62">
        <f t="shared" si="23"/>
        <v>150</v>
      </c>
      <c r="I172" s="62">
        <f t="shared" si="23"/>
        <v>0</v>
      </c>
    </row>
    <row r="173" spans="1:9" ht="15.75">
      <c r="A173" s="236" t="s">
        <v>226</v>
      </c>
      <c r="B173" s="47"/>
      <c r="C173" s="48" t="s">
        <v>170</v>
      </c>
      <c r="D173" s="48" t="s">
        <v>160</v>
      </c>
      <c r="E173" s="56" t="s">
        <v>633</v>
      </c>
      <c r="F173" s="56" t="s">
        <v>188</v>
      </c>
      <c r="G173" s="62">
        <f t="shared" si="23"/>
        <v>150</v>
      </c>
      <c r="H173" s="62">
        <f t="shared" si="23"/>
        <v>150</v>
      </c>
      <c r="I173" s="62">
        <f t="shared" si="23"/>
        <v>0</v>
      </c>
    </row>
    <row r="174" spans="1:9" ht="20.25" customHeight="1">
      <c r="A174" s="236" t="s">
        <v>189</v>
      </c>
      <c r="B174" s="47"/>
      <c r="C174" s="48" t="s">
        <v>170</v>
      </c>
      <c r="D174" s="48" t="s">
        <v>160</v>
      </c>
      <c r="E174" s="56" t="s">
        <v>633</v>
      </c>
      <c r="F174" s="56" t="s">
        <v>187</v>
      </c>
      <c r="G174" s="62">
        <v>150</v>
      </c>
      <c r="H174" s="62">
        <v>150</v>
      </c>
      <c r="I174" s="62">
        <f>G174-H174</f>
        <v>0</v>
      </c>
    </row>
    <row r="175" spans="1:9" ht="16.5" customHeight="1">
      <c r="A175" s="237" t="s">
        <v>436</v>
      </c>
      <c r="B175" s="47"/>
      <c r="C175" s="48" t="s">
        <v>170</v>
      </c>
      <c r="D175" s="48" t="s">
        <v>160</v>
      </c>
      <c r="E175" s="49" t="s">
        <v>435</v>
      </c>
      <c r="F175" s="56"/>
      <c r="G175" s="62">
        <f aca="true" t="shared" si="24" ref="G175:I176">G176</f>
        <v>12350.7</v>
      </c>
      <c r="H175" s="62">
        <f t="shared" si="24"/>
        <v>3700</v>
      </c>
      <c r="I175" s="62">
        <f t="shared" si="24"/>
        <v>8650.7</v>
      </c>
    </row>
    <row r="176" spans="1:9" ht="15.75">
      <c r="A176" s="236" t="s">
        <v>226</v>
      </c>
      <c r="B176" s="47"/>
      <c r="C176" s="48" t="s">
        <v>170</v>
      </c>
      <c r="D176" s="48" t="s">
        <v>160</v>
      </c>
      <c r="E176" s="49" t="s">
        <v>435</v>
      </c>
      <c r="F176" s="56" t="s">
        <v>188</v>
      </c>
      <c r="G176" s="62">
        <f t="shared" si="24"/>
        <v>12350.7</v>
      </c>
      <c r="H176" s="62">
        <f t="shared" si="24"/>
        <v>3700</v>
      </c>
      <c r="I176" s="62">
        <f t="shared" si="24"/>
        <v>8650.7</v>
      </c>
    </row>
    <row r="177" spans="1:9" ht="20.25" customHeight="1">
      <c r="A177" s="236" t="s">
        <v>189</v>
      </c>
      <c r="B177" s="47"/>
      <c r="C177" s="48" t="s">
        <v>170</v>
      </c>
      <c r="D177" s="48" t="s">
        <v>160</v>
      </c>
      <c r="E177" s="49" t="s">
        <v>435</v>
      </c>
      <c r="F177" s="56" t="s">
        <v>187</v>
      </c>
      <c r="G177" s="62">
        <v>12350.7</v>
      </c>
      <c r="H177" s="62">
        <f>1850+1850</f>
        <v>3700</v>
      </c>
      <c r="I177" s="62">
        <f>G177-H177</f>
        <v>8650.7</v>
      </c>
    </row>
    <row r="178" spans="1:9" ht="14.25" customHeight="1">
      <c r="A178" s="251" t="s">
        <v>136</v>
      </c>
      <c r="B178" s="51"/>
      <c r="C178" s="45" t="s">
        <v>170</v>
      </c>
      <c r="D178" s="45" t="s">
        <v>164</v>
      </c>
      <c r="E178" s="52"/>
      <c r="F178" s="57"/>
      <c r="G178" s="58">
        <f>G179</f>
        <v>660</v>
      </c>
      <c r="H178" s="58">
        <f>H179</f>
        <v>660</v>
      </c>
      <c r="I178" s="58">
        <f>I179</f>
        <v>0</v>
      </c>
    </row>
    <row r="179" spans="1:9" ht="31.5">
      <c r="A179" s="238" t="s">
        <v>437</v>
      </c>
      <c r="B179" s="54"/>
      <c r="C179" s="45" t="s">
        <v>170</v>
      </c>
      <c r="D179" s="45" t="s">
        <v>164</v>
      </c>
      <c r="E179" s="52" t="s">
        <v>13</v>
      </c>
      <c r="F179" s="57"/>
      <c r="G179" s="58">
        <f>G180+G187</f>
        <v>660</v>
      </c>
      <c r="H179" s="58">
        <f>H180+H187</f>
        <v>660</v>
      </c>
      <c r="I179" s="58">
        <f>I180+I187</f>
        <v>0</v>
      </c>
    </row>
    <row r="180" spans="1:9" ht="15.75" customHeight="1">
      <c r="A180" s="237" t="s">
        <v>93</v>
      </c>
      <c r="B180" s="55"/>
      <c r="C180" s="48" t="s">
        <v>170</v>
      </c>
      <c r="D180" s="48" t="s">
        <v>164</v>
      </c>
      <c r="E180" s="49" t="s">
        <v>14</v>
      </c>
      <c r="F180" s="56"/>
      <c r="G180" s="62">
        <f>G185+G181+G183</f>
        <v>510</v>
      </c>
      <c r="H180" s="62">
        <f>H185+H181+H183</f>
        <v>510</v>
      </c>
      <c r="I180" s="62">
        <f>I185+I181+I183</f>
        <v>0</v>
      </c>
    </row>
    <row r="181" spans="1:9" ht="15.75" customHeight="1">
      <c r="A181" s="236" t="s">
        <v>226</v>
      </c>
      <c r="B181" s="55"/>
      <c r="C181" s="48" t="s">
        <v>170</v>
      </c>
      <c r="D181" s="48" t="s">
        <v>164</v>
      </c>
      <c r="E181" s="49" t="s">
        <v>14</v>
      </c>
      <c r="F181" s="56" t="s">
        <v>188</v>
      </c>
      <c r="G181" s="62">
        <f>G182</f>
        <v>200</v>
      </c>
      <c r="H181" s="62">
        <f>H182</f>
        <v>200</v>
      </c>
      <c r="I181" s="62">
        <f>I182</f>
        <v>0</v>
      </c>
    </row>
    <row r="182" spans="1:9" ht="15.75">
      <c r="A182" s="236" t="s">
        <v>189</v>
      </c>
      <c r="B182" s="55"/>
      <c r="C182" s="48" t="s">
        <v>170</v>
      </c>
      <c r="D182" s="48" t="s">
        <v>164</v>
      </c>
      <c r="E182" s="49" t="s">
        <v>14</v>
      </c>
      <c r="F182" s="56" t="s">
        <v>187</v>
      </c>
      <c r="G182" s="62">
        <v>200</v>
      </c>
      <c r="H182" s="62">
        <v>200</v>
      </c>
      <c r="I182" s="62">
        <f>G182-H182</f>
        <v>0</v>
      </c>
    </row>
    <row r="183" spans="1:9" ht="31.5">
      <c r="A183" s="162" t="s">
        <v>190</v>
      </c>
      <c r="B183" s="55"/>
      <c r="C183" s="48" t="s">
        <v>170</v>
      </c>
      <c r="D183" s="48" t="s">
        <v>164</v>
      </c>
      <c r="E183" s="49" t="s">
        <v>14</v>
      </c>
      <c r="F183" s="56" t="s">
        <v>178</v>
      </c>
      <c r="G183" s="62">
        <f>G184</f>
        <v>10</v>
      </c>
      <c r="H183" s="62">
        <f>H184</f>
        <v>10</v>
      </c>
      <c r="I183" s="62">
        <f>I184</f>
        <v>0</v>
      </c>
    </row>
    <row r="184" spans="1:9" ht="15.75">
      <c r="A184" s="252" t="s">
        <v>191</v>
      </c>
      <c r="B184" s="55"/>
      <c r="C184" s="48" t="s">
        <v>170</v>
      </c>
      <c r="D184" s="48" t="s">
        <v>164</v>
      </c>
      <c r="E184" s="49" t="s">
        <v>14</v>
      </c>
      <c r="F184" s="56" t="s">
        <v>192</v>
      </c>
      <c r="G184" s="62">
        <v>10</v>
      </c>
      <c r="H184" s="62">
        <v>10</v>
      </c>
      <c r="I184" s="62">
        <f>G184-H184</f>
        <v>0</v>
      </c>
    </row>
    <row r="185" spans="1:9" ht="15" customHeight="1">
      <c r="A185" s="237" t="s">
        <v>90</v>
      </c>
      <c r="B185" s="55"/>
      <c r="C185" s="48" t="s">
        <v>170</v>
      </c>
      <c r="D185" s="48" t="s">
        <v>164</v>
      </c>
      <c r="E185" s="49" t="s">
        <v>14</v>
      </c>
      <c r="F185" s="56" t="s">
        <v>87</v>
      </c>
      <c r="G185" s="62">
        <f>G186</f>
        <v>300</v>
      </c>
      <c r="H185" s="62">
        <f>H186</f>
        <v>300</v>
      </c>
      <c r="I185" s="62">
        <f>I186</f>
        <v>0</v>
      </c>
    </row>
    <row r="186" spans="1:9" s="16" customFormat="1" ht="31.5">
      <c r="A186" s="237" t="s">
        <v>228</v>
      </c>
      <c r="B186" s="55"/>
      <c r="C186" s="48" t="s">
        <v>170</v>
      </c>
      <c r="D186" s="48" t="s">
        <v>164</v>
      </c>
      <c r="E186" s="49" t="s">
        <v>14</v>
      </c>
      <c r="F186" s="56" t="s">
        <v>88</v>
      </c>
      <c r="G186" s="62">
        <v>300</v>
      </c>
      <c r="H186" s="62">
        <v>300</v>
      </c>
      <c r="I186" s="62">
        <f>G186-H186</f>
        <v>0</v>
      </c>
    </row>
    <row r="187" spans="1:9" ht="31.5">
      <c r="A187" s="237" t="s">
        <v>501</v>
      </c>
      <c r="B187" s="55"/>
      <c r="C187" s="48" t="s">
        <v>170</v>
      </c>
      <c r="D187" s="48" t="s">
        <v>164</v>
      </c>
      <c r="E187" s="49" t="s">
        <v>500</v>
      </c>
      <c r="F187" s="56"/>
      <c r="G187" s="62">
        <f aca="true" t="shared" si="25" ref="G187:I188">G188</f>
        <v>150</v>
      </c>
      <c r="H187" s="62">
        <f t="shared" si="25"/>
        <v>150</v>
      </c>
      <c r="I187" s="62">
        <f t="shared" si="25"/>
        <v>0</v>
      </c>
    </row>
    <row r="188" spans="1:9" ht="15" customHeight="1">
      <c r="A188" s="237" t="s">
        <v>90</v>
      </c>
      <c r="B188" s="55"/>
      <c r="C188" s="48" t="s">
        <v>170</v>
      </c>
      <c r="D188" s="48" t="s">
        <v>164</v>
      </c>
      <c r="E188" s="49" t="s">
        <v>500</v>
      </c>
      <c r="F188" s="56" t="s">
        <v>87</v>
      </c>
      <c r="G188" s="62">
        <f t="shared" si="25"/>
        <v>150</v>
      </c>
      <c r="H188" s="62">
        <f t="shared" si="25"/>
        <v>150</v>
      </c>
      <c r="I188" s="62">
        <f t="shared" si="25"/>
        <v>0</v>
      </c>
    </row>
    <row r="189" spans="1:9" s="16" customFormat="1" ht="31.5">
      <c r="A189" s="237" t="s">
        <v>228</v>
      </c>
      <c r="B189" s="55"/>
      <c r="C189" s="48" t="s">
        <v>170</v>
      </c>
      <c r="D189" s="48" t="s">
        <v>164</v>
      </c>
      <c r="E189" s="49" t="s">
        <v>500</v>
      </c>
      <c r="F189" s="56" t="s">
        <v>88</v>
      </c>
      <c r="G189" s="62">
        <v>150</v>
      </c>
      <c r="H189" s="62">
        <v>150</v>
      </c>
      <c r="I189" s="62">
        <f>G189-H189</f>
        <v>0</v>
      </c>
    </row>
    <row r="190" spans="1:9" ht="15.75">
      <c r="A190" s="233" t="s">
        <v>155</v>
      </c>
      <c r="B190" s="66"/>
      <c r="C190" s="45" t="s">
        <v>127</v>
      </c>
      <c r="D190" s="45"/>
      <c r="E190" s="49"/>
      <c r="F190" s="56"/>
      <c r="G190" s="58">
        <f aca="true" t="shared" si="26" ref="G190:I191">G191</f>
        <v>1252.4</v>
      </c>
      <c r="H190" s="58">
        <f t="shared" si="26"/>
        <v>1252.4</v>
      </c>
      <c r="I190" s="58">
        <f t="shared" si="26"/>
        <v>0</v>
      </c>
    </row>
    <row r="191" spans="1:9" ht="15.75">
      <c r="A191" s="244" t="s">
        <v>124</v>
      </c>
      <c r="B191" s="77"/>
      <c r="C191" s="45" t="s">
        <v>127</v>
      </c>
      <c r="D191" s="45" t="s">
        <v>158</v>
      </c>
      <c r="E191" s="52"/>
      <c r="F191" s="57"/>
      <c r="G191" s="58">
        <f t="shared" si="26"/>
        <v>1252.4</v>
      </c>
      <c r="H191" s="58">
        <f t="shared" si="26"/>
        <v>1252.4</v>
      </c>
      <c r="I191" s="58">
        <f t="shared" si="26"/>
        <v>0</v>
      </c>
    </row>
    <row r="192" spans="1:9" ht="15.75">
      <c r="A192" s="233" t="s">
        <v>536</v>
      </c>
      <c r="B192" s="77"/>
      <c r="C192" s="45" t="s">
        <v>127</v>
      </c>
      <c r="D192" s="45" t="s">
        <v>158</v>
      </c>
      <c r="E192" s="52" t="s">
        <v>511</v>
      </c>
      <c r="F192" s="57"/>
      <c r="G192" s="58">
        <f>G194</f>
        <v>1252.4</v>
      </c>
      <c r="H192" s="58">
        <f aca="true" t="shared" si="27" ref="H192:I194">H194</f>
        <v>1252.4</v>
      </c>
      <c r="I192" s="58">
        <f t="shared" si="27"/>
        <v>0</v>
      </c>
    </row>
    <row r="193" spans="1:9" ht="31.5">
      <c r="A193" s="241" t="s">
        <v>311</v>
      </c>
      <c r="B193" s="77"/>
      <c r="C193" s="45" t="s">
        <v>127</v>
      </c>
      <c r="D193" s="45" t="s">
        <v>158</v>
      </c>
      <c r="E193" s="52" t="s">
        <v>278</v>
      </c>
      <c r="F193" s="57"/>
      <c r="G193" s="58">
        <f>G195</f>
        <v>1252.4</v>
      </c>
      <c r="H193" s="58">
        <f t="shared" si="27"/>
        <v>1252.4</v>
      </c>
      <c r="I193" s="58">
        <f t="shared" si="27"/>
        <v>0</v>
      </c>
    </row>
    <row r="194" spans="1:9" s="16" customFormat="1" ht="15.75">
      <c r="A194" s="237" t="s">
        <v>280</v>
      </c>
      <c r="B194" s="66"/>
      <c r="C194" s="48" t="s">
        <v>127</v>
      </c>
      <c r="D194" s="48" t="s">
        <v>158</v>
      </c>
      <c r="E194" s="49" t="s">
        <v>279</v>
      </c>
      <c r="F194" s="56"/>
      <c r="G194" s="62">
        <f>G196</f>
        <v>1252.4</v>
      </c>
      <c r="H194" s="62">
        <f t="shared" si="27"/>
        <v>1252.4</v>
      </c>
      <c r="I194" s="62">
        <f t="shared" si="27"/>
        <v>0</v>
      </c>
    </row>
    <row r="195" spans="1:9" ht="15.75">
      <c r="A195" s="237" t="s">
        <v>89</v>
      </c>
      <c r="B195" s="66"/>
      <c r="C195" s="48" t="s">
        <v>127</v>
      </c>
      <c r="D195" s="48" t="s">
        <v>158</v>
      </c>
      <c r="E195" s="49" t="s">
        <v>279</v>
      </c>
      <c r="F195" s="56" t="s">
        <v>85</v>
      </c>
      <c r="G195" s="62">
        <f>G196</f>
        <v>1252.4</v>
      </c>
      <c r="H195" s="62">
        <f>H196</f>
        <v>1252.4</v>
      </c>
      <c r="I195" s="62">
        <f>I196</f>
        <v>0</v>
      </c>
    </row>
    <row r="196" spans="1:9" ht="15.75">
      <c r="A196" s="237" t="s">
        <v>84</v>
      </c>
      <c r="B196" s="66"/>
      <c r="C196" s="48" t="s">
        <v>127</v>
      </c>
      <c r="D196" s="48" t="s">
        <v>158</v>
      </c>
      <c r="E196" s="49" t="s">
        <v>279</v>
      </c>
      <c r="F196" s="56" t="s">
        <v>86</v>
      </c>
      <c r="G196" s="62">
        <v>1252.4</v>
      </c>
      <c r="H196" s="62">
        <v>1252.4</v>
      </c>
      <c r="I196" s="62">
        <f>G196-H196</f>
        <v>0</v>
      </c>
    </row>
    <row r="197" spans="1:9" ht="15.75">
      <c r="A197" s="292" t="s">
        <v>111</v>
      </c>
      <c r="B197" s="77"/>
      <c r="C197" s="45" t="s">
        <v>123</v>
      </c>
      <c r="D197" s="45"/>
      <c r="E197" s="52"/>
      <c r="F197" s="57"/>
      <c r="G197" s="58">
        <f aca="true" t="shared" si="28" ref="G197:G202">G198</f>
        <v>195.125</v>
      </c>
      <c r="H197" s="58">
        <f aca="true" t="shared" si="29" ref="H197:I202">H198</f>
        <v>195.125</v>
      </c>
      <c r="I197" s="58">
        <f t="shared" si="29"/>
        <v>0</v>
      </c>
    </row>
    <row r="198" spans="1:9" ht="15.75">
      <c r="A198" s="255" t="s">
        <v>385</v>
      </c>
      <c r="B198" s="77"/>
      <c r="C198" s="45" t="s">
        <v>123</v>
      </c>
      <c r="D198" s="45" t="s">
        <v>157</v>
      </c>
      <c r="E198" s="52"/>
      <c r="F198" s="57"/>
      <c r="G198" s="58">
        <f t="shared" si="28"/>
        <v>195.125</v>
      </c>
      <c r="H198" s="58">
        <f t="shared" si="29"/>
        <v>195.125</v>
      </c>
      <c r="I198" s="58">
        <f t="shared" si="29"/>
        <v>0</v>
      </c>
    </row>
    <row r="199" spans="1:9" ht="31.5">
      <c r="A199" s="233" t="s">
        <v>489</v>
      </c>
      <c r="B199" s="77"/>
      <c r="C199" s="45" t="s">
        <v>123</v>
      </c>
      <c r="D199" s="45" t="s">
        <v>157</v>
      </c>
      <c r="E199" s="96" t="s">
        <v>10</v>
      </c>
      <c r="F199" s="57"/>
      <c r="G199" s="58">
        <f t="shared" si="28"/>
        <v>195.125</v>
      </c>
      <c r="H199" s="58">
        <f t="shared" si="29"/>
        <v>195.125</v>
      </c>
      <c r="I199" s="58">
        <f t="shared" si="29"/>
        <v>0</v>
      </c>
    </row>
    <row r="200" spans="1:9" ht="15.75">
      <c r="A200" s="233" t="s">
        <v>516</v>
      </c>
      <c r="B200" s="77"/>
      <c r="C200" s="45" t="s">
        <v>123</v>
      </c>
      <c r="D200" s="45" t="s">
        <v>157</v>
      </c>
      <c r="E200" s="52" t="s">
        <v>60</v>
      </c>
      <c r="F200" s="57"/>
      <c r="G200" s="58">
        <f t="shared" si="28"/>
        <v>195.125</v>
      </c>
      <c r="H200" s="58">
        <f t="shared" si="29"/>
        <v>195.125</v>
      </c>
      <c r="I200" s="58">
        <f t="shared" si="29"/>
        <v>0</v>
      </c>
    </row>
    <row r="201" spans="1:9" ht="15.75">
      <c r="A201" s="237" t="s">
        <v>102</v>
      </c>
      <c r="B201" s="66"/>
      <c r="C201" s="48" t="s">
        <v>123</v>
      </c>
      <c r="D201" s="48" t="s">
        <v>157</v>
      </c>
      <c r="E201" s="49" t="s">
        <v>59</v>
      </c>
      <c r="F201" s="56"/>
      <c r="G201" s="62">
        <f t="shared" si="28"/>
        <v>195.125</v>
      </c>
      <c r="H201" s="62">
        <f t="shared" si="29"/>
        <v>195.125</v>
      </c>
      <c r="I201" s="62">
        <f t="shared" si="29"/>
        <v>0</v>
      </c>
    </row>
    <row r="202" spans="1:9" ht="15.75">
      <c r="A202" s="237" t="s">
        <v>111</v>
      </c>
      <c r="B202" s="66"/>
      <c r="C202" s="48" t="s">
        <v>123</v>
      </c>
      <c r="D202" s="48" t="s">
        <v>157</v>
      </c>
      <c r="E202" s="49" t="s">
        <v>59</v>
      </c>
      <c r="F202" s="56" t="s">
        <v>113</v>
      </c>
      <c r="G202" s="62">
        <f t="shared" si="28"/>
        <v>195.125</v>
      </c>
      <c r="H202" s="62">
        <f t="shared" si="29"/>
        <v>195.125</v>
      </c>
      <c r="I202" s="62">
        <f t="shared" si="29"/>
        <v>0</v>
      </c>
    </row>
    <row r="203" spans="1:9" ht="15.75">
      <c r="A203" s="237" t="s">
        <v>112</v>
      </c>
      <c r="B203" s="66"/>
      <c r="C203" s="48" t="s">
        <v>123</v>
      </c>
      <c r="D203" s="48" t="s">
        <v>157</v>
      </c>
      <c r="E203" s="49" t="s">
        <v>59</v>
      </c>
      <c r="F203" s="56" t="s">
        <v>114</v>
      </c>
      <c r="G203" s="62">
        <f>2845.525-2650.4</f>
        <v>195.125</v>
      </c>
      <c r="H203" s="62">
        <f>2845.525-2650.4</f>
        <v>195.125</v>
      </c>
      <c r="I203" s="62">
        <f>G203-H203</f>
        <v>0</v>
      </c>
    </row>
    <row r="204" spans="1:9" ht="31.5">
      <c r="A204" s="253" t="s">
        <v>519</v>
      </c>
      <c r="B204" s="111" t="s">
        <v>181</v>
      </c>
      <c r="C204" s="200"/>
      <c r="D204" s="200"/>
      <c r="E204" s="201"/>
      <c r="F204" s="202"/>
      <c r="G204" s="313">
        <f>G205+G231+G239</f>
        <v>46042.7</v>
      </c>
      <c r="H204" s="313">
        <f>H205+H231+H239</f>
        <v>110621.8</v>
      </c>
      <c r="I204" s="313">
        <f>I205+I231+I239</f>
        <v>-64579.1</v>
      </c>
    </row>
    <row r="205" spans="1:9" ht="15.75">
      <c r="A205" s="233" t="s">
        <v>131</v>
      </c>
      <c r="B205" s="97"/>
      <c r="C205" s="289" t="s">
        <v>157</v>
      </c>
      <c r="D205" s="289"/>
      <c r="E205" s="290"/>
      <c r="F205" s="291"/>
      <c r="G205" s="58">
        <f>G206+G214+G223</f>
        <v>35265.4</v>
      </c>
      <c r="H205" s="58">
        <f>H206+H214+H223</f>
        <v>99844.5</v>
      </c>
      <c r="I205" s="58">
        <f>I206+I214+I223</f>
        <v>-64579.1</v>
      </c>
    </row>
    <row r="206" spans="1:9" ht="31.5">
      <c r="A206" s="233" t="s">
        <v>154</v>
      </c>
      <c r="B206" s="47"/>
      <c r="C206" s="45" t="s">
        <v>157</v>
      </c>
      <c r="D206" s="45" t="s">
        <v>130</v>
      </c>
      <c r="E206" s="52" t="s">
        <v>175</v>
      </c>
      <c r="F206" s="57"/>
      <c r="G206" s="58">
        <f>G207</f>
        <v>13524.800000000001</v>
      </c>
      <c r="H206" s="58">
        <f aca="true" t="shared" si="30" ref="H206:I208">H207</f>
        <v>13524.800000000001</v>
      </c>
      <c r="I206" s="58">
        <f t="shared" si="30"/>
        <v>0</v>
      </c>
    </row>
    <row r="207" spans="1:9" ht="32.25" customHeight="1">
      <c r="A207" s="233" t="s">
        <v>489</v>
      </c>
      <c r="B207" s="95"/>
      <c r="C207" s="45" t="s">
        <v>157</v>
      </c>
      <c r="D207" s="45" t="s">
        <v>130</v>
      </c>
      <c r="E207" s="96" t="s">
        <v>10</v>
      </c>
      <c r="F207" s="57"/>
      <c r="G207" s="58">
        <f>G208</f>
        <v>13524.800000000001</v>
      </c>
      <c r="H207" s="58">
        <f t="shared" si="30"/>
        <v>13524.800000000001</v>
      </c>
      <c r="I207" s="58">
        <f t="shared" si="30"/>
        <v>0</v>
      </c>
    </row>
    <row r="208" spans="1:9" ht="31.5">
      <c r="A208" s="233" t="s">
        <v>515</v>
      </c>
      <c r="B208" s="95"/>
      <c r="C208" s="45" t="s">
        <v>157</v>
      </c>
      <c r="D208" s="45" t="s">
        <v>130</v>
      </c>
      <c r="E208" s="52" t="s">
        <v>62</v>
      </c>
      <c r="F208" s="57"/>
      <c r="G208" s="58">
        <f>G209</f>
        <v>13524.800000000001</v>
      </c>
      <c r="H208" s="58">
        <f t="shared" si="30"/>
        <v>13524.800000000001</v>
      </c>
      <c r="I208" s="58">
        <f t="shared" si="30"/>
        <v>0</v>
      </c>
    </row>
    <row r="209" spans="1:9" ht="15.75">
      <c r="A209" s="237" t="s">
        <v>115</v>
      </c>
      <c r="B209" s="47"/>
      <c r="C209" s="48" t="s">
        <v>157</v>
      </c>
      <c r="D209" s="48" t="s">
        <v>130</v>
      </c>
      <c r="E209" s="49" t="s">
        <v>63</v>
      </c>
      <c r="F209" s="56"/>
      <c r="G209" s="62">
        <f>G210+G212</f>
        <v>13524.800000000001</v>
      </c>
      <c r="H209" s="62">
        <f>H210+H212</f>
        <v>13524.800000000001</v>
      </c>
      <c r="I209" s="62">
        <f>I210+I212</f>
        <v>0</v>
      </c>
    </row>
    <row r="210" spans="1:9" ht="47.25">
      <c r="A210" s="236" t="s">
        <v>116</v>
      </c>
      <c r="B210" s="47"/>
      <c r="C210" s="48" t="s">
        <v>157</v>
      </c>
      <c r="D210" s="48" t="s">
        <v>130</v>
      </c>
      <c r="E210" s="49" t="s">
        <v>63</v>
      </c>
      <c r="F210" s="56" t="s">
        <v>198</v>
      </c>
      <c r="G210" s="62">
        <f>G211</f>
        <v>12677.6</v>
      </c>
      <c r="H210" s="62">
        <f>H211</f>
        <v>12677.6</v>
      </c>
      <c r="I210" s="62">
        <f>I211</f>
        <v>0</v>
      </c>
    </row>
    <row r="211" spans="1:9" ht="15.75">
      <c r="A211" s="236" t="s">
        <v>193</v>
      </c>
      <c r="B211" s="55"/>
      <c r="C211" s="48" t="s">
        <v>157</v>
      </c>
      <c r="D211" s="48" t="s">
        <v>130</v>
      </c>
      <c r="E211" s="49" t="s">
        <v>63</v>
      </c>
      <c r="F211" s="56" t="s">
        <v>194</v>
      </c>
      <c r="G211" s="62">
        <f>12377.6+300</f>
        <v>12677.6</v>
      </c>
      <c r="H211" s="62">
        <f>12377.6+300</f>
        <v>12677.6</v>
      </c>
      <c r="I211" s="62">
        <f>G211-H211</f>
        <v>0</v>
      </c>
    </row>
    <row r="212" spans="1:9" ht="15.75">
      <c r="A212" s="236" t="s">
        <v>226</v>
      </c>
      <c r="B212" s="55"/>
      <c r="C212" s="48" t="s">
        <v>157</v>
      </c>
      <c r="D212" s="48" t="s">
        <v>130</v>
      </c>
      <c r="E212" s="49" t="s">
        <v>63</v>
      </c>
      <c r="F212" s="56" t="s">
        <v>188</v>
      </c>
      <c r="G212" s="62">
        <f>G213</f>
        <v>847.2</v>
      </c>
      <c r="H212" s="62">
        <f>H213</f>
        <v>847.2</v>
      </c>
      <c r="I212" s="62">
        <f>I213</f>
        <v>0</v>
      </c>
    </row>
    <row r="213" spans="1:9" ht="15.75">
      <c r="A213" s="236" t="s">
        <v>189</v>
      </c>
      <c r="B213" s="55"/>
      <c r="C213" s="48" t="s">
        <v>157</v>
      </c>
      <c r="D213" s="48" t="s">
        <v>130</v>
      </c>
      <c r="E213" s="49" t="s">
        <v>63</v>
      </c>
      <c r="F213" s="56" t="s">
        <v>187</v>
      </c>
      <c r="G213" s="62">
        <v>847.2</v>
      </c>
      <c r="H213" s="62">
        <v>847.2</v>
      </c>
      <c r="I213" s="62">
        <f>G213-H213</f>
        <v>0</v>
      </c>
    </row>
    <row r="214" spans="1:9" ht="15.75">
      <c r="A214" s="233" t="s">
        <v>163</v>
      </c>
      <c r="B214" s="47"/>
      <c r="C214" s="45" t="s">
        <v>157</v>
      </c>
      <c r="D214" s="45" t="s">
        <v>156</v>
      </c>
      <c r="E214" s="52"/>
      <c r="F214" s="57"/>
      <c r="G214" s="58">
        <f>G215+G219</f>
        <v>21085.600000000002</v>
      </c>
      <c r="H214" s="58">
        <f>H215+H219</f>
        <v>28650.7</v>
      </c>
      <c r="I214" s="58">
        <f>I215+I219</f>
        <v>-7565.0999999999985</v>
      </c>
    </row>
    <row r="215" spans="1:9" ht="15.75">
      <c r="A215" s="233" t="s">
        <v>320</v>
      </c>
      <c r="B215" s="51"/>
      <c r="C215" s="45" t="s">
        <v>157</v>
      </c>
      <c r="D215" s="45" t="s">
        <v>156</v>
      </c>
      <c r="E215" s="52" t="s">
        <v>64</v>
      </c>
      <c r="F215" s="57"/>
      <c r="G215" s="58">
        <f>G216</f>
        <v>350</v>
      </c>
      <c r="H215" s="58">
        <f aca="true" t="shared" si="31" ref="H215:I217">H216</f>
        <v>350</v>
      </c>
      <c r="I215" s="58">
        <f t="shared" si="31"/>
        <v>0</v>
      </c>
    </row>
    <row r="216" spans="1:9" ht="15.75">
      <c r="A216" s="237" t="s">
        <v>375</v>
      </c>
      <c r="B216" s="166"/>
      <c r="C216" s="48" t="s">
        <v>157</v>
      </c>
      <c r="D216" s="48" t="s">
        <v>156</v>
      </c>
      <c r="E216" s="49" t="s">
        <v>65</v>
      </c>
      <c r="F216" s="66"/>
      <c r="G216" s="62">
        <f>G217</f>
        <v>350</v>
      </c>
      <c r="H216" s="62">
        <f t="shared" si="31"/>
        <v>350</v>
      </c>
      <c r="I216" s="62">
        <f t="shared" si="31"/>
        <v>0</v>
      </c>
    </row>
    <row r="217" spans="1:9" ht="15.75">
      <c r="A217" s="237" t="s">
        <v>90</v>
      </c>
      <c r="B217" s="166"/>
      <c r="C217" s="48" t="s">
        <v>157</v>
      </c>
      <c r="D217" s="48" t="s">
        <v>156</v>
      </c>
      <c r="E217" s="49" t="s">
        <v>65</v>
      </c>
      <c r="F217" s="66">
        <v>800</v>
      </c>
      <c r="G217" s="62">
        <f>G218</f>
        <v>350</v>
      </c>
      <c r="H217" s="62">
        <f t="shared" si="31"/>
        <v>350</v>
      </c>
      <c r="I217" s="62">
        <f t="shared" si="31"/>
        <v>0</v>
      </c>
    </row>
    <row r="218" spans="1:9" ht="15.75">
      <c r="A218" s="237" t="s">
        <v>91</v>
      </c>
      <c r="B218" s="166"/>
      <c r="C218" s="48" t="s">
        <v>157</v>
      </c>
      <c r="D218" s="48" t="s">
        <v>156</v>
      </c>
      <c r="E218" s="49" t="s">
        <v>65</v>
      </c>
      <c r="F218" s="66">
        <v>870</v>
      </c>
      <c r="G218" s="62">
        <v>350</v>
      </c>
      <c r="H218" s="62">
        <v>350</v>
      </c>
      <c r="I218" s="62">
        <f>G218-H218</f>
        <v>0</v>
      </c>
    </row>
    <row r="219" spans="1:9" ht="15.75">
      <c r="A219" s="233" t="s">
        <v>312</v>
      </c>
      <c r="B219" s="51"/>
      <c r="C219" s="45" t="s">
        <v>157</v>
      </c>
      <c r="D219" s="45" t="s">
        <v>156</v>
      </c>
      <c r="E219" s="52" t="s">
        <v>285</v>
      </c>
      <c r="F219" s="66"/>
      <c r="G219" s="58">
        <f>G220</f>
        <v>20735.600000000002</v>
      </c>
      <c r="H219" s="58">
        <f aca="true" t="shared" si="32" ref="H219:I221">H220</f>
        <v>28300.7</v>
      </c>
      <c r="I219" s="58">
        <f t="shared" si="32"/>
        <v>-7565.0999999999985</v>
      </c>
    </row>
    <row r="220" spans="1:9" ht="15.75">
      <c r="A220" s="237" t="s">
        <v>634</v>
      </c>
      <c r="B220" s="166"/>
      <c r="C220" s="48" t="s">
        <v>157</v>
      </c>
      <c r="D220" s="48" t="s">
        <v>156</v>
      </c>
      <c r="E220" s="49" t="s">
        <v>608</v>
      </c>
      <c r="F220" s="66"/>
      <c r="G220" s="62">
        <f>G221</f>
        <v>20735.600000000002</v>
      </c>
      <c r="H220" s="62">
        <f t="shared" si="32"/>
        <v>28300.7</v>
      </c>
      <c r="I220" s="62">
        <f t="shared" si="32"/>
        <v>-7565.0999999999985</v>
      </c>
    </row>
    <row r="221" spans="1:9" ht="15.75">
      <c r="A221" s="237" t="s">
        <v>90</v>
      </c>
      <c r="B221" s="166"/>
      <c r="C221" s="48" t="s">
        <v>157</v>
      </c>
      <c r="D221" s="48" t="s">
        <v>156</v>
      </c>
      <c r="E221" s="49" t="s">
        <v>608</v>
      </c>
      <c r="F221" s="66">
        <v>800</v>
      </c>
      <c r="G221" s="62">
        <f>G222</f>
        <v>20735.600000000002</v>
      </c>
      <c r="H221" s="62">
        <f t="shared" si="32"/>
        <v>28300.7</v>
      </c>
      <c r="I221" s="62">
        <f t="shared" si="32"/>
        <v>-7565.0999999999985</v>
      </c>
    </row>
    <row r="222" spans="1:9" ht="15.75">
      <c r="A222" s="237" t="s">
        <v>91</v>
      </c>
      <c r="B222" s="166"/>
      <c r="C222" s="48" t="s">
        <v>157</v>
      </c>
      <c r="D222" s="48" t="s">
        <v>156</v>
      </c>
      <c r="E222" s="49" t="s">
        <v>608</v>
      </c>
      <c r="F222" s="66">
        <v>870</v>
      </c>
      <c r="G222" s="62">
        <f>21300.7-565.1</f>
        <v>20735.600000000002</v>
      </c>
      <c r="H222" s="62">
        <f>20566.2+7734.5</f>
        <v>28300.7</v>
      </c>
      <c r="I222" s="62">
        <f>G222-H222</f>
        <v>-7565.0999999999985</v>
      </c>
    </row>
    <row r="223" spans="1:9" ht="15.75">
      <c r="A223" s="233" t="s">
        <v>142</v>
      </c>
      <c r="B223" s="47"/>
      <c r="C223" s="45" t="s">
        <v>157</v>
      </c>
      <c r="D223" s="45" t="s">
        <v>123</v>
      </c>
      <c r="E223" s="52"/>
      <c r="F223" s="57"/>
      <c r="G223" s="58">
        <f>G224</f>
        <v>655</v>
      </c>
      <c r="H223" s="58">
        <f>H224</f>
        <v>57669</v>
      </c>
      <c r="I223" s="58">
        <f>I224</f>
        <v>-57014</v>
      </c>
    </row>
    <row r="224" spans="1:9" ht="15.75">
      <c r="A224" s="233" t="s">
        <v>312</v>
      </c>
      <c r="B224" s="51"/>
      <c r="C224" s="45" t="s">
        <v>157</v>
      </c>
      <c r="D224" s="45" t="s">
        <v>123</v>
      </c>
      <c r="E224" s="52" t="s">
        <v>285</v>
      </c>
      <c r="F224" s="57"/>
      <c r="G224" s="58">
        <f>G225+G228</f>
        <v>655</v>
      </c>
      <c r="H224" s="58">
        <f>H225+H228</f>
        <v>57669</v>
      </c>
      <c r="I224" s="58">
        <f>I225+I228</f>
        <v>-57014</v>
      </c>
    </row>
    <row r="225" spans="1:9" ht="15.75">
      <c r="A225" s="243" t="s">
        <v>243</v>
      </c>
      <c r="B225" s="166"/>
      <c r="C225" s="48" t="s">
        <v>157</v>
      </c>
      <c r="D225" s="48" t="s">
        <v>123</v>
      </c>
      <c r="E225" s="81" t="s">
        <v>287</v>
      </c>
      <c r="F225" s="66"/>
      <c r="G225" s="62">
        <f aca="true" t="shared" si="33" ref="G225:I226">G226</f>
        <v>655</v>
      </c>
      <c r="H225" s="62">
        <f t="shared" si="33"/>
        <v>655</v>
      </c>
      <c r="I225" s="62">
        <f t="shared" si="33"/>
        <v>0</v>
      </c>
    </row>
    <row r="226" spans="1:9" ht="15.75">
      <c r="A226" s="243" t="s">
        <v>90</v>
      </c>
      <c r="B226" s="166"/>
      <c r="C226" s="48" t="s">
        <v>157</v>
      </c>
      <c r="D226" s="48" t="s">
        <v>123</v>
      </c>
      <c r="E226" s="81" t="s">
        <v>287</v>
      </c>
      <c r="F226" s="66">
        <v>800</v>
      </c>
      <c r="G226" s="62">
        <f t="shared" si="33"/>
        <v>655</v>
      </c>
      <c r="H226" s="62">
        <f t="shared" si="33"/>
        <v>655</v>
      </c>
      <c r="I226" s="62">
        <f t="shared" si="33"/>
        <v>0</v>
      </c>
    </row>
    <row r="227" spans="1:9" ht="15.75">
      <c r="A227" s="243" t="s">
        <v>288</v>
      </c>
      <c r="B227" s="166"/>
      <c r="C227" s="48" t="s">
        <v>157</v>
      </c>
      <c r="D227" s="48" t="s">
        <v>123</v>
      </c>
      <c r="E227" s="81" t="s">
        <v>287</v>
      </c>
      <c r="F227" s="66">
        <v>830</v>
      </c>
      <c r="G227" s="62">
        <v>655</v>
      </c>
      <c r="H227" s="62">
        <v>655</v>
      </c>
      <c r="I227" s="62">
        <f>G227-H227</f>
        <v>0</v>
      </c>
    </row>
    <row r="228" spans="1:9" ht="31.5">
      <c r="A228" s="254" t="s">
        <v>486</v>
      </c>
      <c r="B228" s="166"/>
      <c r="C228" s="48" t="s">
        <v>157</v>
      </c>
      <c r="D228" s="48" t="s">
        <v>123</v>
      </c>
      <c r="E228" s="56" t="s">
        <v>517</v>
      </c>
      <c r="F228" s="56"/>
      <c r="G228" s="62">
        <f aca="true" t="shared" si="34" ref="G228:I229">G229</f>
        <v>0</v>
      </c>
      <c r="H228" s="62">
        <f t="shared" si="34"/>
        <v>57014</v>
      </c>
      <c r="I228" s="62">
        <f t="shared" si="34"/>
        <v>-57014</v>
      </c>
    </row>
    <row r="229" spans="1:9" ht="15.75">
      <c r="A229" s="236" t="s">
        <v>226</v>
      </c>
      <c r="B229" s="166"/>
      <c r="C229" s="48" t="s">
        <v>157</v>
      </c>
      <c r="D229" s="48" t="s">
        <v>123</v>
      </c>
      <c r="E229" s="56" t="s">
        <v>517</v>
      </c>
      <c r="F229" s="56" t="s">
        <v>188</v>
      </c>
      <c r="G229" s="62">
        <f t="shared" si="34"/>
        <v>0</v>
      </c>
      <c r="H229" s="62">
        <f t="shared" si="34"/>
        <v>57014</v>
      </c>
      <c r="I229" s="62">
        <f t="shared" si="34"/>
        <v>-57014</v>
      </c>
    </row>
    <row r="230" spans="1:9" ht="15.75">
      <c r="A230" s="236" t="s">
        <v>189</v>
      </c>
      <c r="B230" s="166"/>
      <c r="C230" s="48" t="s">
        <v>157</v>
      </c>
      <c r="D230" s="48" t="s">
        <v>123</v>
      </c>
      <c r="E230" s="56" t="s">
        <v>517</v>
      </c>
      <c r="F230" s="56" t="s">
        <v>187</v>
      </c>
      <c r="G230" s="62">
        <v>0</v>
      </c>
      <c r="H230" s="62">
        <v>57014</v>
      </c>
      <c r="I230" s="62">
        <f>G230-H230</f>
        <v>-57014</v>
      </c>
    </row>
    <row r="231" spans="1:9" ht="15.75">
      <c r="A231" s="233" t="s">
        <v>155</v>
      </c>
      <c r="B231" s="66"/>
      <c r="C231" s="45" t="s">
        <v>127</v>
      </c>
      <c r="D231" s="45"/>
      <c r="E231" s="49"/>
      <c r="F231" s="56"/>
      <c r="G231" s="58">
        <f>G232</f>
        <v>1467.6000000000001</v>
      </c>
      <c r="H231" s="58">
        <f aca="true" t="shared" si="35" ref="H231:I233">H232</f>
        <v>1467.6000000000001</v>
      </c>
      <c r="I231" s="58">
        <f t="shared" si="35"/>
        <v>0</v>
      </c>
    </row>
    <row r="232" spans="1:9" ht="15.75">
      <c r="A232" s="233" t="s">
        <v>165</v>
      </c>
      <c r="B232" s="66"/>
      <c r="C232" s="45" t="s">
        <v>127</v>
      </c>
      <c r="D232" s="45" t="s">
        <v>157</v>
      </c>
      <c r="E232" s="52"/>
      <c r="F232" s="57"/>
      <c r="G232" s="58">
        <f>G233</f>
        <v>1467.6000000000001</v>
      </c>
      <c r="H232" s="58">
        <f t="shared" si="35"/>
        <v>1467.6000000000001</v>
      </c>
      <c r="I232" s="58">
        <f t="shared" si="35"/>
        <v>0</v>
      </c>
    </row>
    <row r="233" spans="1:9" s="16" customFormat="1" ht="15.75">
      <c r="A233" s="255" t="s">
        <v>23</v>
      </c>
      <c r="B233" s="66"/>
      <c r="C233" s="45" t="s">
        <v>180</v>
      </c>
      <c r="D233" s="45" t="s">
        <v>157</v>
      </c>
      <c r="E233" s="52" t="s">
        <v>24</v>
      </c>
      <c r="F233" s="56"/>
      <c r="G233" s="58">
        <f>G234</f>
        <v>1467.6000000000001</v>
      </c>
      <c r="H233" s="58">
        <f t="shared" si="35"/>
        <v>1467.6000000000001</v>
      </c>
      <c r="I233" s="58">
        <f t="shared" si="35"/>
        <v>0</v>
      </c>
    </row>
    <row r="234" spans="1:9" ht="15.75">
      <c r="A234" s="234" t="s">
        <v>215</v>
      </c>
      <c r="B234" s="66"/>
      <c r="C234" s="48" t="s">
        <v>127</v>
      </c>
      <c r="D234" s="48" t="s">
        <v>157</v>
      </c>
      <c r="E234" s="49" t="s">
        <v>214</v>
      </c>
      <c r="F234" s="56"/>
      <c r="G234" s="62">
        <f>G235+G237</f>
        <v>1467.6000000000001</v>
      </c>
      <c r="H234" s="62">
        <f>H235+H237</f>
        <v>1467.6000000000001</v>
      </c>
      <c r="I234" s="62">
        <f>I235+I237</f>
        <v>0</v>
      </c>
    </row>
    <row r="235" spans="1:9" ht="15.75">
      <c r="A235" s="236" t="s">
        <v>226</v>
      </c>
      <c r="B235" s="66"/>
      <c r="C235" s="48" t="s">
        <v>127</v>
      </c>
      <c r="D235" s="48" t="s">
        <v>157</v>
      </c>
      <c r="E235" s="49" t="s">
        <v>214</v>
      </c>
      <c r="F235" s="56" t="s">
        <v>188</v>
      </c>
      <c r="G235" s="62">
        <f>SUM(G236)</f>
        <v>21.700000000000003</v>
      </c>
      <c r="H235" s="62">
        <f>SUM(H236)</f>
        <v>21.700000000000003</v>
      </c>
      <c r="I235" s="62">
        <f>SUM(I236)</f>
        <v>0</v>
      </c>
    </row>
    <row r="236" spans="1:9" ht="15.75">
      <c r="A236" s="256" t="s">
        <v>189</v>
      </c>
      <c r="B236" s="66"/>
      <c r="C236" s="48" t="s">
        <v>127</v>
      </c>
      <c r="D236" s="48" t="s">
        <v>157</v>
      </c>
      <c r="E236" s="49" t="s">
        <v>214</v>
      </c>
      <c r="F236" s="56" t="s">
        <v>187</v>
      </c>
      <c r="G236" s="62">
        <f>14.3+7.4</f>
        <v>21.700000000000003</v>
      </c>
      <c r="H236" s="62">
        <f>14.3+7.4</f>
        <v>21.700000000000003</v>
      </c>
      <c r="I236" s="62">
        <f>G236-H236</f>
        <v>0</v>
      </c>
    </row>
    <row r="237" spans="1:9" ht="15.75">
      <c r="A237" s="237" t="s">
        <v>89</v>
      </c>
      <c r="B237" s="66"/>
      <c r="C237" s="48" t="s">
        <v>127</v>
      </c>
      <c r="D237" s="48" t="s">
        <v>157</v>
      </c>
      <c r="E237" s="49" t="s">
        <v>214</v>
      </c>
      <c r="F237" s="56" t="s">
        <v>85</v>
      </c>
      <c r="G237" s="62">
        <f>SUM(G238)</f>
        <v>1445.9</v>
      </c>
      <c r="H237" s="62">
        <f>SUM(H238)</f>
        <v>1445.9</v>
      </c>
      <c r="I237" s="62">
        <f>SUM(I238)</f>
        <v>0</v>
      </c>
    </row>
    <row r="238" spans="1:9" ht="15" customHeight="1">
      <c r="A238" s="237" t="s">
        <v>424</v>
      </c>
      <c r="B238" s="66"/>
      <c r="C238" s="48" t="s">
        <v>127</v>
      </c>
      <c r="D238" s="48" t="s">
        <v>157</v>
      </c>
      <c r="E238" s="49" t="s">
        <v>214</v>
      </c>
      <c r="F238" s="56" t="s">
        <v>423</v>
      </c>
      <c r="G238" s="62">
        <f>949.7+496.2</f>
        <v>1445.9</v>
      </c>
      <c r="H238" s="62">
        <f>949.7+496.2</f>
        <v>1445.9</v>
      </c>
      <c r="I238" s="62">
        <f>G238-H238</f>
        <v>0</v>
      </c>
    </row>
    <row r="239" spans="1:9" ht="15" customHeight="1">
      <c r="A239" s="292" t="s">
        <v>111</v>
      </c>
      <c r="B239" s="66"/>
      <c r="C239" s="45" t="s">
        <v>123</v>
      </c>
      <c r="D239" s="45"/>
      <c r="E239" s="52"/>
      <c r="F239" s="57"/>
      <c r="G239" s="58">
        <f aca="true" t="shared" si="36" ref="G239:G244">G240</f>
        <v>9309.7</v>
      </c>
      <c r="H239" s="58">
        <f aca="true" t="shared" si="37" ref="H239:H244">H240</f>
        <v>9309.7</v>
      </c>
      <c r="I239" s="58">
        <f aca="true" t="shared" si="38" ref="I239:I244">I240</f>
        <v>0</v>
      </c>
    </row>
    <row r="240" spans="1:9" ht="15.75">
      <c r="A240" s="255" t="s">
        <v>385</v>
      </c>
      <c r="B240" s="66"/>
      <c r="C240" s="45" t="s">
        <v>123</v>
      </c>
      <c r="D240" s="45" t="s">
        <v>157</v>
      </c>
      <c r="E240" s="52"/>
      <c r="F240" s="57"/>
      <c r="G240" s="58">
        <f t="shared" si="36"/>
        <v>9309.7</v>
      </c>
      <c r="H240" s="58">
        <f t="shared" si="37"/>
        <v>9309.7</v>
      </c>
      <c r="I240" s="58">
        <f t="shared" si="38"/>
        <v>0</v>
      </c>
    </row>
    <row r="241" spans="1:9" ht="31.5">
      <c r="A241" s="233" t="s">
        <v>489</v>
      </c>
      <c r="B241" s="95"/>
      <c r="C241" s="45" t="s">
        <v>123</v>
      </c>
      <c r="D241" s="45" t="s">
        <v>157</v>
      </c>
      <c r="E241" s="96" t="s">
        <v>10</v>
      </c>
      <c r="F241" s="56"/>
      <c r="G241" s="58">
        <f t="shared" si="36"/>
        <v>9309.7</v>
      </c>
      <c r="H241" s="58">
        <f t="shared" si="37"/>
        <v>9309.7</v>
      </c>
      <c r="I241" s="58">
        <f t="shared" si="38"/>
        <v>0</v>
      </c>
    </row>
    <row r="242" spans="1:9" ht="18.75" customHeight="1">
      <c r="A242" s="233" t="s">
        <v>516</v>
      </c>
      <c r="B242" s="66"/>
      <c r="C242" s="45" t="s">
        <v>123</v>
      </c>
      <c r="D242" s="45" t="s">
        <v>157</v>
      </c>
      <c r="E242" s="52" t="s">
        <v>60</v>
      </c>
      <c r="F242" s="57"/>
      <c r="G242" s="58">
        <f t="shared" si="36"/>
        <v>9309.7</v>
      </c>
      <c r="H242" s="58">
        <f t="shared" si="37"/>
        <v>9309.7</v>
      </c>
      <c r="I242" s="58">
        <f t="shared" si="38"/>
        <v>0</v>
      </c>
    </row>
    <row r="243" spans="1:9" ht="15.75">
      <c r="A243" s="237" t="s">
        <v>102</v>
      </c>
      <c r="B243" s="66"/>
      <c r="C243" s="48" t="s">
        <v>123</v>
      </c>
      <c r="D243" s="48" t="s">
        <v>157</v>
      </c>
      <c r="E243" s="49" t="s">
        <v>59</v>
      </c>
      <c r="F243" s="56"/>
      <c r="G243" s="62">
        <f t="shared" si="36"/>
        <v>9309.7</v>
      </c>
      <c r="H243" s="62">
        <f t="shared" si="37"/>
        <v>9309.7</v>
      </c>
      <c r="I243" s="62">
        <f t="shared" si="38"/>
        <v>0</v>
      </c>
    </row>
    <row r="244" spans="1:9" ht="15.75">
      <c r="A244" s="237" t="s">
        <v>111</v>
      </c>
      <c r="B244" s="66"/>
      <c r="C244" s="48" t="s">
        <v>123</v>
      </c>
      <c r="D244" s="48" t="s">
        <v>157</v>
      </c>
      <c r="E244" s="49" t="s">
        <v>59</v>
      </c>
      <c r="F244" s="56" t="s">
        <v>113</v>
      </c>
      <c r="G244" s="62">
        <f t="shared" si="36"/>
        <v>9309.7</v>
      </c>
      <c r="H244" s="62">
        <f t="shared" si="37"/>
        <v>9309.7</v>
      </c>
      <c r="I244" s="62">
        <f t="shared" si="38"/>
        <v>0</v>
      </c>
    </row>
    <row r="245" spans="1:9" ht="18" customHeight="1">
      <c r="A245" s="237" t="s">
        <v>112</v>
      </c>
      <c r="B245" s="66"/>
      <c r="C245" s="48" t="s">
        <v>123</v>
      </c>
      <c r="D245" s="48" t="s">
        <v>157</v>
      </c>
      <c r="E245" s="49" t="s">
        <v>59</v>
      </c>
      <c r="F245" s="56" t="s">
        <v>114</v>
      </c>
      <c r="G245" s="62">
        <f>12155.2-2845.5</f>
        <v>9309.7</v>
      </c>
      <c r="H245" s="62">
        <f>12155.2-2845.5</f>
        <v>9309.7</v>
      </c>
      <c r="I245" s="62">
        <f>G245-H245</f>
        <v>0</v>
      </c>
    </row>
    <row r="246" spans="1:9" ht="15.75">
      <c r="A246" s="253" t="s">
        <v>520</v>
      </c>
      <c r="B246" s="111" t="s">
        <v>183</v>
      </c>
      <c r="C246" s="168"/>
      <c r="D246" s="168"/>
      <c r="E246" s="169"/>
      <c r="F246" s="168"/>
      <c r="G246" s="313">
        <f>G247</f>
        <v>7195.7</v>
      </c>
      <c r="H246" s="313">
        <f>H247</f>
        <v>7195.7</v>
      </c>
      <c r="I246" s="313">
        <f>I247</f>
        <v>0</v>
      </c>
    </row>
    <row r="247" spans="1:9" ht="15.75">
      <c r="A247" s="233" t="s">
        <v>131</v>
      </c>
      <c r="B247" s="51"/>
      <c r="C247" s="45" t="s">
        <v>157</v>
      </c>
      <c r="D247" s="48"/>
      <c r="E247" s="49" t="s">
        <v>175</v>
      </c>
      <c r="F247" s="48"/>
      <c r="G247" s="58">
        <f>G248+G260</f>
        <v>7195.7</v>
      </c>
      <c r="H247" s="58">
        <f>H248+H260</f>
        <v>7195.7</v>
      </c>
      <c r="I247" s="58">
        <f>I248+I260</f>
        <v>0</v>
      </c>
    </row>
    <row r="248" spans="1:9" ht="31.5">
      <c r="A248" s="233" t="s">
        <v>152</v>
      </c>
      <c r="B248" s="66"/>
      <c r="C248" s="45" t="s">
        <v>157</v>
      </c>
      <c r="D248" s="45" t="s">
        <v>158</v>
      </c>
      <c r="E248" s="52" t="s">
        <v>175</v>
      </c>
      <c r="F248" s="67"/>
      <c r="G248" s="68">
        <f>G249</f>
        <v>6475.7</v>
      </c>
      <c r="H248" s="68">
        <f>H249</f>
        <v>6475.7</v>
      </c>
      <c r="I248" s="68">
        <f>I249</f>
        <v>0</v>
      </c>
    </row>
    <row r="249" spans="1:9" ht="31.5">
      <c r="A249" s="233" t="s">
        <v>521</v>
      </c>
      <c r="B249" s="66"/>
      <c r="C249" s="45" t="s">
        <v>157</v>
      </c>
      <c r="D249" s="45" t="s">
        <v>158</v>
      </c>
      <c r="E249" s="52" t="s">
        <v>67</v>
      </c>
      <c r="F249" s="67"/>
      <c r="G249" s="68">
        <f>G250+G254</f>
        <v>6475.7</v>
      </c>
      <c r="H249" s="68">
        <f>H250+H254</f>
        <v>6475.7</v>
      </c>
      <c r="I249" s="68">
        <f>I250+I254</f>
        <v>0</v>
      </c>
    </row>
    <row r="250" spans="1:9" ht="21" customHeight="1">
      <c r="A250" s="233" t="s">
        <v>635</v>
      </c>
      <c r="B250" s="77"/>
      <c r="C250" s="45" t="s">
        <v>157</v>
      </c>
      <c r="D250" s="45" t="s">
        <v>158</v>
      </c>
      <c r="E250" s="52" t="s">
        <v>68</v>
      </c>
      <c r="F250" s="67"/>
      <c r="G250" s="68">
        <f>G251</f>
        <v>2726.3</v>
      </c>
      <c r="H250" s="68">
        <f aca="true" t="shared" si="39" ref="H250:I252">H251</f>
        <v>2726.3</v>
      </c>
      <c r="I250" s="68">
        <f t="shared" si="39"/>
        <v>0</v>
      </c>
    </row>
    <row r="251" spans="1:9" s="16" customFormat="1" ht="15.75">
      <c r="A251" s="237" t="s">
        <v>103</v>
      </c>
      <c r="B251" s="66"/>
      <c r="C251" s="48" t="s">
        <v>157</v>
      </c>
      <c r="D251" s="48" t="s">
        <v>158</v>
      </c>
      <c r="E251" s="49" t="s">
        <v>69</v>
      </c>
      <c r="F251" s="69"/>
      <c r="G251" s="70">
        <f>G252</f>
        <v>2726.3</v>
      </c>
      <c r="H251" s="70">
        <f t="shared" si="39"/>
        <v>2726.3</v>
      </c>
      <c r="I251" s="70">
        <f t="shared" si="39"/>
        <v>0</v>
      </c>
    </row>
    <row r="252" spans="1:9" ht="47.25">
      <c r="A252" s="236" t="s">
        <v>116</v>
      </c>
      <c r="B252" s="66"/>
      <c r="C252" s="48" t="s">
        <v>157</v>
      </c>
      <c r="D252" s="48" t="s">
        <v>158</v>
      </c>
      <c r="E252" s="49" t="s">
        <v>69</v>
      </c>
      <c r="F252" s="56" t="s">
        <v>198</v>
      </c>
      <c r="G252" s="70">
        <f>G253</f>
        <v>2726.3</v>
      </c>
      <c r="H252" s="70">
        <f t="shared" si="39"/>
        <v>2726.3</v>
      </c>
      <c r="I252" s="70">
        <f t="shared" si="39"/>
        <v>0</v>
      </c>
    </row>
    <row r="253" spans="1:9" ht="15.75">
      <c r="A253" s="236" t="s">
        <v>193</v>
      </c>
      <c r="B253" s="66"/>
      <c r="C253" s="48" t="s">
        <v>157</v>
      </c>
      <c r="D253" s="48" t="s">
        <v>158</v>
      </c>
      <c r="E253" s="49" t="s">
        <v>69</v>
      </c>
      <c r="F253" s="56" t="s">
        <v>194</v>
      </c>
      <c r="G253" s="62">
        <f>1660+1066.3</f>
        <v>2726.3</v>
      </c>
      <c r="H253" s="62">
        <f>1660+1066.3</f>
        <v>2726.3</v>
      </c>
      <c r="I253" s="62">
        <f>G253-H253</f>
        <v>0</v>
      </c>
    </row>
    <row r="254" spans="1:9" ht="27" customHeight="1">
      <c r="A254" s="238" t="s">
        <v>520</v>
      </c>
      <c r="B254" s="77"/>
      <c r="C254" s="45" t="s">
        <v>157</v>
      </c>
      <c r="D254" s="45" t="s">
        <v>158</v>
      </c>
      <c r="E254" s="52" t="s">
        <v>636</v>
      </c>
      <c r="F254" s="57"/>
      <c r="G254" s="58">
        <f>G255</f>
        <v>3749.3999999999996</v>
      </c>
      <c r="H254" s="58">
        <f>H255</f>
        <v>3749.3999999999996</v>
      </c>
      <c r="I254" s="58">
        <f>I255</f>
        <v>0</v>
      </c>
    </row>
    <row r="255" spans="1:9" ht="15.75">
      <c r="A255" s="237" t="s">
        <v>103</v>
      </c>
      <c r="B255" s="66"/>
      <c r="C255" s="48" t="s">
        <v>157</v>
      </c>
      <c r="D255" s="48" t="s">
        <v>158</v>
      </c>
      <c r="E255" s="49" t="s">
        <v>637</v>
      </c>
      <c r="F255" s="69"/>
      <c r="G255" s="70">
        <f>G256+G258</f>
        <v>3749.3999999999996</v>
      </c>
      <c r="H255" s="70">
        <f>H256+H258</f>
        <v>3749.3999999999996</v>
      </c>
      <c r="I255" s="70">
        <f>I256+I258</f>
        <v>0</v>
      </c>
    </row>
    <row r="256" spans="1:9" ht="47.25">
      <c r="A256" s="236" t="s">
        <v>116</v>
      </c>
      <c r="B256" s="66"/>
      <c r="C256" s="48" t="s">
        <v>157</v>
      </c>
      <c r="D256" s="48" t="s">
        <v>158</v>
      </c>
      <c r="E256" s="49" t="s">
        <v>637</v>
      </c>
      <c r="F256" s="56" t="s">
        <v>198</v>
      </c>
      <c r="G256" s="70">
        <f>G257</f>
        <v>3566.7</v>
      </c>
      <c r="H256" s="70">
        <f>H257</f>
        <v>3566.7</v>
      </c>
      <c r="I256" s="70">
        <f>I257</f>
        <v>0</v>
      </c>
    </row>
    <row r="257" spans="1:9" ht="15.75">
      <c r="A257" s="236" t="s">
        <v>193</v>
      </c>
      <c r="B257" s="66"/>
      <c r="C257" s="48" t="s">
        <v>157</v>
      </c>
      <c r="D257" s="48" t="s">
        <v>158</v>
      </c>
      <c r="E257" s="49" t="s">
        <v>637</v>
      </c>
      <c r="F257" s="56" t="s">
        <v>194</v>
      </c>
      <c r="G257" s="62">
        <f>1546+2020.7</f>
        <v>3566.7</v>
      </c>
      <c r="H257" s="62">
        <f>1546+2020.7</f>
        <v>3566.7</v>
      </c>
      <c r="I257" s="62">
        <f>G257-H257</f>
        <v>0</v>
      </c>
    </row>
    <row r="258" spans="1:9" ht="21.75" customHeight="1">
      <c r="A258" s="236" t="s">
        <v>226</v>
      </c>
      <c r="B258" s="55"/>
      <c r="C258" s="48" t="s">
        <v>157</v>
      </c>
      <c r="D258" s="48" t="s">
        <v>158</v>
      </c>
      <c r="E258" s="49" t="s">
        <v>637</v>
      </c>
      <c r="F258" s="56" t="s">
        <v>188</v>
      </c>
      <c r="G258" s="62">
        <f>G259</f>
        <v>182.7</v>
      </c>
      <c r="H258" s="62">
        <f>H259</f>
        <v>182.7</v>
      </c>
      <c r="I258" s="62">
        <f>I259</f>
        <v>0</v>
      </c>
    </row>
    <row r="259" spans="1:9" ht="27" customHeight="1">
      <c r="A259" s="256" t="s">
        <v>189</v>
      </c>
      <c r="B259" s="55"/>
      <c r="C259" s="48" t="s">
        <v>157</v>
      </c>
      <c r="D259" s="48" t="s">
        <v>158</v>
      </c>
      <c r="E259" s="49" t="s">
        <v>637</v>
      </c>
      <c r="F259" s="56" t="s">
        <v>187</v>
      </c>
      <c r="G259" s="62">
        <v>182.7</v>
      </c>
      <c r="H259" s="62">
        <v>182.7</v>
      </c>
      <c r="I259" s="62">
        <f>G259-H259</f>
        <v>0</v>
      </c>
    </row>
    <row r="260" spans="1:9" ht="15.75">
      <c r="A260" s="233" t="s">
        <v>142</v>
      </c>
      <c r="B260" s="54"/>
      <c r="C260" s="45" t="s">
        <v>157</v>
      </c>
      <c r="D260" s="45" t="s">
        <v>123</v>
      </c>
      <c r="E260" s="52"/>
      <c r="F260" s="57"/>
      <c r="G260" s="58">
        <f>G261</f>
        <v>720</v>
      </c>
      <c r="H260" s="58">
        <f aca="true" t="shared" si="40" ref="H260:I263">H261</f>
        <v>720</v>
      </c>
      <c r="I260" s="58">
        <f t="shared" si="40"/>
        <v>0</v>
      </c>
    </row>
    <row r="261" spans="1:9" ht="31.5">
      <c r="A261" s="233" t="s">
        <v>521</v>
      </c>
      <c r="B261" s="66"/>
      <c r="C261" s="45" t="s">
        <v>157</v>
      </c>
      <c r="D261" s="45" t="s">
        <v>158</v>
      </c>
      <c r="E261" s="52" t="s">
        <v>67</v>
      </c>
      <c r="F261" s="67"/>
      <c r="G261" s="68">
        <f>G262</f>
        <v>720</v>
      </c>
      <c r="H261" s="68">
        <f t="shared" si="40"/>
        <v>720</v>
      </c>
      <c r="I261" s="68">
        <f t="shared" si="40"/>
        <v>0</v>
      </c>
    </row>
    <row r="262" spans="1:9" ht="31.5">
      <c r="A262" s="237" t="s">
        <v>92</v>
      </c>
      <c r="B262" s="55"/>
      <c r="C262" s="48" t="s">
        <v>157</v>
      </c>
      <c r="D262" s="48" t="s">
        <v>123</v>
      </c>
      <c r="E262" s="49" t="s">
        <v>638</v>
      </c>
      <c r="F262" s="56"/>
      <c r="G262" s="62">
        <f>G263</f>
        <v>720</v>
      </c>
      <c r="H262" s="62">
        <f t="shared" si="40"/>
        <v>720</v>
      </c>
      <c r="I262" s="62">
        <f t="shared" si="40"/>
        <v>0</v>
      </c>
    </row>
    <row r="263" spans="1:9" ht="47.25">
      <c r="A263" s="236" t="s">
        <v>116</v>
      </c>
      <c r="B263" s="55"/>
      <c r="C263" s="48" t="s">
        <v>157</v>
      </c>
      <c r="D263" s="48" t="s">
        <v>123</v>
      </c>
      <c r="E263" s="49" t="s">
        <v>638</v>
      </c>
      <c r="F263" s="56" t="s">
        <v>198</v>
      </c>
      <c r="G263" s="62">
        <f>G264</f>
        <v>720</v>
      </c>
      <c r="H263" s="62">
        <f t="shared" si="40"/>
        <v>720</v>
      </c>
      <c r="I263" s="62">
        <f t="shared" si="40"/>
        <v>0</v>
      </c>
    </row>
    <row r="264" spans="1:9" ht="25.5" customHeight="1">
      <c r="A264" s="236" t="s">
        <v>193</v>
      </c>
      <c r="B264" s="55"/>
      <c r="C264" s="48" t="s">
        <v>157</v>
      </c>
      <c r="D264" s="48" t="s">
        <v>123</v>
      </c>
      <c r="E264" s="49" t="s">
        <v>638</v>
      </c>
      <c r="F264" s="56" t="s">
        <v>194</v>
      </c>
      <c r="G264" s="62">
        <v>720</v>
      </c>
      <c r="H264" s="62">
        <v>720</v>
      </c>
      <c r="I264" s="62">
        <f>G264-H264</f>
        <v>0</v>
      </c>
    </row>
    <row r="265" spans="1:9" ht="31.5" customHeight="1">
      <c r="A265" s="253" t="s">
        <v>522</v>
      </c>
      <c r="B265" s="111" t="s">
        <v>174</v>
      </c>
      <c r="C265" s="168"/>
      <c r="D265" s="168"/>
      <c r="E265" s="169"/>
      <c r="F265" s="168"/>
      <c r="G265" s="313">
        <f>G266+G480</f>
        <v>836837.395</v>
      </c>
      <c r="H265" s="313">
        <f>H266+H480</f>
        <v>811573.7150000001</v>
      </c>
      <c r="I265" s="313">
        <f>I266+I480</f>
        <v>25263.67999999999</v>
      </c>
    </row>
    <row r="266" spans="1:9" ht="18.75" customHeight="1">
      <c r="A266" s="233" t="s">
        <v>166</v>
      </c>
      <c r="B266" s="47"/>
      <c r="C266" s="45" t="s">
        <v>129</v>
      </c>
      <c r="D266" s="48"/>
      <c r="E266" s="49"/>
      <c r="F266" s="56"/>
      <c r="G266" s="68">
        <f>G267+G313+G382+G445+G449</f>
        <v>807131.507</v>
      </c>
      <c r="H266" s="68">
        <f>H267+H313+H382+H445+H449</f>
        <v>781867.827</v>
      </c>
      <c r="I266" s="68">
        <f>I267+I313+I382+I445+I449</f>
        <v>25263.67999999999</v>
      </c>
    </row>
    <row r="267" spans="1:9" ht="18.75" customHeight="1">
      <c r="A267" s="233" t="s">
        <v>151</v>
      </c>
      <c r="B267" s="47"/>
      <c r="C267" s="45" t="s">
        <v>129</v>
      </c>
      <c r="D267" s="45" t="s">
        <v>157</v>
      </c>
      <c r="E267" s="49"/>
      <c r="F267" s="56"/>
      <c r="G267" s="68">
        <f>G268+G309</f>
        <v>260529.21099999998</v>
      </c>
      <c r="H267" s="68">
        <f>H268+H309</f>
        <v>257356.811</v>
      </c>
      <c r="I267" s="68">
        <f>I268+I309</f>
        <v>3172.4</v>
      </c>
    </row>
    <row r="268" spans="1:9" ht="15.75">
      <c r="A268" s="233" t="s">
        <v>546</v>
      </c>
      <c r="B268" s="51"/>
      <c r="C268" s="45" t="s">
        <v>129</v>
      </c>
      <c r="D268" s="45" t="s">
        <v>157</v>
      </c>
      <c r="E268" s="52" t="s">
        <v>11</v>
      </c>
      <c r="F268" s="57"/>
      <c r="G268" s="68">
        <f>G269</f>
        <v>260329.21099999998</v>
      </c>
      <c r="H268" s="68">
        <f>H269</f>
        <v>257156.811</v>
      </c>
      <c r="I268" s="68">
        <f>I269</f>
        <v>3172.4</v>
      </c>
    </row>
    <row r="269" spans="1:9" s="306" customFormat="1" ht="31.5">
      <c r="A269" s="257" t="s">
        <v>542</v>
      </c>
      <c r="B269" s="203"/>
      <c r="C269" s="93" t="s">
        <v>129</v>
      </c>
      <c r="D269" s="93" t="s">
        <v>157</v>
      </c>
      <c r="E269" s="98" t="s">
        <v>12</v>
      </c>
      <c r="F269" s="174"/>
      <c r="G269" s="68">
        <f>G270+G273+G276+G279+G282+G285+G288+G294+G297+G300+G303+G306+G291</f>
        <v>260329.21099999998</v>
      </c>
      <c r="H269" s="68">
        <f>H270+H273+H276+H279+H282+H285+H288+H294+H297+H300+H303+H306+H291</f>
        <v>257156.811</v>
      </c>
      <c r="I269" s="68">
        <f>I270+I273+I276+I279+I282+I285+I288+I294+I297+I300+I303+I306+I291</f>
        <v>3172.4</v>
      </c>
    </row>
    <row r="270" spans="1:9" s="306" customFormat="1" ht="15.75">
      <c r="A270" s="258" t="s">
        <v>104</v>
      </c>
      <c r="B270" s="82"/>
      <c r="C270" s="80" t="s">
        <v>129</v>
      </c>
      <c r="D270" s="80" t="s">
        <v>157</v>
      </c>
      <c r="E270" s="81" t="s">
        <v>27</v>
      </c>
      <c r="F270" s="76"/>
      <c r="G270" s="70">
        <f aca="true" t="shared" si="41" ref="G270:I271">G271</f>
        <v>105779.055</v>
      </c>
      <c r="H270" s="70">
        <f t="shared" si="41"/>
        <v>105779.055</v>
      </c>
      <c r="I270" s="70">
        <f t="shared" si="41"/>
        <v>0</v>
      </c>
    </row>
    <row r="271" spans="1:9" s="306" customFormat="1" ht="21.75" customHeight="1">
      <c r="A271" s="259" t="s">
        <v>190</v>
      </c>
      <c r="B271" s="82"/>
      <c r="C271" s="80" t="s">
        <v>129</v>
      </c>
      <c r="D271" s="80" t="s">
        <v>157</v>
      </c>
      <c r="E271" s="81" t="s">
        <v>27</v>
      </c>
      <c r="F271" s="76" t="s">
        <v>178</v>
      </c>
      <c r="G271" s="70">
        <f t="shared" si="41"/>
        <v>105779.055</v>
      </c>
      <c r="H271" s="70">
        <f t="shared" si="41"/>
        <v>105779.055</v>
      </c>
      <c r="I271" s="70">
        <f t="shared" si="41"/>
        <v>0</v>
      </c>
    </row>
    <row r="272" spans="1:9" s="306" customFormat="1" ht="15.75">
      <c r="A272" s="260" t="s">
        <v>191</v>
      </c>
      <c r="B272" s="82"/>
      <c r="C272" s="80" t="s">
        <v>129</v>
      </c>
      <c r="D272" s="80" t="s">
        <v>157</v>
      </c>
      <c r="E272" s="81" t="s">
        <v>27</v>
      </c>
      <c r="F272" s="76" t="s">
        <v>192</v>
      </c>
      <c r="G272" s="70">
        <v>105779.055</v>
      </c>
      <c r="H272" s="70">
        <v>105779.055</v>
      </c>
      <c r="I272" s="62">
        <f>G272-H272</f>
        <v>0</v>
      </c>
    </row>
    <row r="273" spans="1:9" s="306" customFormat="1" ht="15.75">
      <c r="A273" s="243" t="s">
        <v>216</v>
      </c>
      <c r="B273" s="82"/>
      <c r="C273" s="80" t="s">
        <v>129</v>
      </c>
      <c r="D273" s="80" t="s">
        <v>157</v>
      </c>
      <c r="E273" s="81" t="s">
        <v>217</v>
      </c>
      <c r="F273" s="76"/>
      <c r="G273" s="70">
        <f aca="true" t="shared" si="42" ref="G273:I274">G274</f>
        <v>620</v>
      </c>
      <c r="H273" s="70">
        <f t="shared" si="42"/>
        <v>620</v>
      </c>
      <c r="I273" s="70">
        <f t="shared" si="42"/>
        <v>0</v>
      </c>
    </row>
    <row r="274" spans="1:9" ht="18" customHeight="1">
      <c r="A274" s="259" t="s">
        <v>190</v>
      </c>
      <c r="B274" s="82"/>
      <c r="C274" s="80" t="s">
        <v>129</v>
      </c>
      <c r="D274" s="80" t="s">
        <v>157</v>
      </c>
      <c r="E274" s="81" t="s">
        <v>217</v>
      </c>
      <c r="F274" s="76" t="s">
        <v>178</v>
      </c>
      <c r="G274" s="70">
        <f t="shared" si="42"/>
        <v>620</v>
      </c>
      <c r="H274" s="70">
        <f t="shared" si="42"/>
        <v>620</v>
      </c>
      <c r="I274" s="70">
        <f t="shared" si="42"/>
        <v>0</v>
      </c>
    </row>
    <row r="275" spans="1:9" ht="13.5" customHeight="1">
      <c r="A275" s="260" t="s">
        <v>191</v>
      </c>
      <c r="B275" s="82"/>
      <c r="C275" s="80" t="s">
        <v>129</v>
      </c>
      <c r="D275" s="80" t="s">
        <v>157</v>
      </c>
      <c r="E275" s="81" t="s">
        <v>217</v>
      </c>
      <c r="F275" s="76" t="s">
        <v>192</v>
      </c>
      <c r="G275" s="70">
        <v>620</v>
      </c>
      <c r="H275" s="70">
        <v>620</v>
      </c>
      <c r="I275" s="62">
        <f>G275-H275</f>
        <v>0</v>
      </c>
    </row>
    <row r="276" spans="1:9" ht="18" customHeight="1">
      <c r="A276" s="261" t="s">
        <v>7</v>
      </c>
      <c r="B276" s="82"/>
      <c r="C276" s="80" t="s">
        <v>129</v>
      </c>
      <c r="D276" s="80" t="s">
        <v>157</v>
      </c>
      <c r="E276" s="76" t="s">
        <v>584</v>
      </c>
      <c r="F276" s="76"/>
      <c r="G276" s="70">
        <f aca="true" t="shared" si="43" ref="G276:I277">G277</f>
        <v>300</v>
      </c>
      <c r="H276" s="70">
        <f t="shared" si="43"/>
        <v>300</v>
      </c>
      <c r="I276" s="70">
        <f t="shared" si="43"/>
        <v>0</v>
      </c>
    </row>
    <row r="277" spans="1:9" ht="18" customHeight="1">
      <c r="A277" s="259" t="s">
        <v>190</v>
      </c>
      <c r="B277" s="82"/>
      <c r="C277" s="80" t="s">
        <v>129</v>
      </c>
      <c r="D277" s="80" t="s">
        <v>157</v>
      </c>
      <c r="E277" s="56" t="s">
        <v>584</v>
      </c>
      <c r="F277" s="76" t="s">
        <v>178</v>
      </c>
      <c r="G277" s="70">
        <f t="shared" si="43"/>
        <v>300</v>
      </c>
      <c r="H277" s="70">
        <f t="shared" si="43"/>
        <v>300</v>
      </c>
      <c r="I277" s="70">
        <f t="shared" si="43"/>
        <v>0</v>
      </c>
    </row>
    <row r="278" spans="1:9" ht="20.25" customHeight="1">
      <c r="A278" s="261" t="s">
        <v>191</v>
      </c>
      <c r="B278" s="82"/>
      <c r="C278" s="80" t="s">
        <v>129</v>
      </c>
      <c r="D278" s="80" t="s">
        <v>157</v>
      </c>
      <c r="E278" s="56" t="s">
        <v>584</v>
      </c>
      <c r="F278" s="76" t="s">
        <v>192</v>
      </c>
      <c r="G278" s="70">
        <v>300</v>
      </c>
      <c r="H278" s="70">
        <v>300</v>
      </c>
      <c r="I278" s="62">
        <f>G278-H278</f>
        <v>0</v>
      </c>
    </row>
    <row r="279" spans="1:9" ht="18.75" customHeight="1">
      <c r="A279" s="243" t="s">
        <v>266</v>
      </c>
      <c r="B279" s="86"/>
      <c r="C279" s="80" t="s">
        <v>129</v>
      </c>
      <c r="D279" s="80" t="s">
        <v>157</v>
      </c>
      <c r="E279" s="81" t="s">
        <v>25</v>
      </c>
      <c r="F279" s="76"/>
      <c r="G279" s="70">
        <f aca="true" t="shared" si="44" ref="G279:I280">G280</f>
        <v>600</v>
      </c>
      <c r="H279" s="70">
        <f t="shared" si="44"/>
        <v>600</v>
      </c>
      <c r="I279" s="70">
        <f t="shared" si="44"/>
        <v>0</v>
      </c>
    </row>
    <row r="280" spans="1:9" ht="15" customHeight="1">
      <c r="A280" s="259" t="s">
        <v>190</v>
      </c>
      <c r="B280" s="86"/>
      <c r="C280" s="80" t="s">
        <v>129</v>
      </c>
      <c r="D280" s="80" t="s">
        <v>157</v>
      </c>
      <c r="E280" s="81" t="s">
        <v>25</v>
      </c>
      <c r="F280" s="76" t="s">
        <v>178</v>
      </c>
      <c r="G280" s="70">
        <f t="shared" si="44"/>
        <v>600</v>
      </c>
      <c r="H280" s="70">
        <f t="shared" si="44"/>
        <v>600</v>
      </c>
      <c r="I280" s="70">
        <f t="shared" si="44"/>
        <v>0</v>
      </c>
    </row>
    <row r="281" spans="1:9" ht="22.5" customHeight="1">
      <c r="A281" s="260" t="s">
        <v>191</v>
      </c>
      <c r="B281" s="86"/>
      <c r="C281" s="80" t="s">
        <v>129</v>
      </c>
      <c r="D281" s="80" t="s">
        <v>157</v>
      </c>
      <c r="E281" s="81" t="s">
        <v>25</v>
      </c>
      <c r="F281" s="76" t="s">
        <v>192</v>
      </c>
      <c r="G281" s="70">
        <v>600</v>
      </c>
      <c r="H281" s="70">
        <v>600</v>
      </c>
      <c r="I281" s="62">
        <f>G281-H281</f>
        <v>0</v>
      </c>
    </row>
    <row r="282" spans="1:9" ht="31.5">
      <c r="A282" s="243" t="s">
        <v>267</v>
      </c>
      <c r="B282" s="86"/>
      <c r="C282" s="80" t="s">
        <v>129</v>
      </c>
      <c r="D282" s="80" t="s">
        <v>157</v>
      </c>
      <c r="E282" s="81" t="s">
        <v>26</v>
      </c>
      <c r="F282" s="76"/>
      <c r="G282" s="70">
        <f aca="true" t="shared" si="45" ref="G282:I283">G283</f>
        <v>100</v>
      </c>
      <c r="H282" s="70">
        <f t="shared" si="45"/>
        <v>100</v>
      </c>
      <c r="I282" s="70">
        <f t="shared" si="45"/>
        <v>0</v>
      </c>
    </row>
    <row r="283" spans="1:9" ht="31.5">
      <c r="A283" s="259" t="s">
        <v>190</v>
      </c>
      <c r="B283" s="86"/>
      <c r="C283" s="80" t="s">
        <v>129</v>
      </c>
      <c r="D283" s="80" t="s">
        <v>157</v>
      </c>
      <c r="E283" s="81" t="s">
        <v>26</v>
      </c>
      <c r="F283" s="76" t="s">
        <v>178</v>
      </c>
      <c r="G283" s="70">
        <f t="shared" si="45"/>
        <v>100</v>
      </c>
      <c r="H283" s="70">
        <f t="shared" si="45"/>
        <v>100</v>
      </c>
      <c r="I283" s="70">
        <f t="shared" si="45"/>
        <v>0</v>
      </c>
    </row>
    <row r="284" spans="1:9" ht="15.75">
      <c r="A284" s="260" t="s">
        <v>191</v>
      </c>
      <c r="B284" s="86"/>
      <c r="C284" s="80" t="s">
        <v>129</v>
      </c>
      <c r="D284" s="80" t="s">
        <v>157</v>
      </c>
      <c r="E284" s="81" t="s">
        <v>26</v>
      </c>
      <c r="F284" s="76" t="s">
        <v>192</v>
      </c>
      <c r="G284" s="70">
        <v>100</v>
      </c>
      <c r="H284" s="70">
        <v>100</v>
      </c>
      <c r="I284" s="62">
        <f>G284-H284</f>
        <v>0</v>
      </c>
    </row>
    <row r="285" spans="1:9" ht="15.75">
      <c r="A285" s="256" t="s">
        <v>268</v>
      </c>
      <c r="B285" s="66"/>
      <c r="C285" s="48" t="s">
        <v>129</v>
      </c>
      <c r="D285" s="48" t="s">
        <v>157</v>
      </c>
      <c r="E285" s="49" t="s">
        <v>425</v>
      </c>
      <c r="F285" s="56"/>
      <c r="G285" s="70">
        <f aca="true" t="shared" si="46" ref="G285:I286">G286</f>
        <v>870.57</v>
      </c>
      <c r="H285" s="70">
        <f t="shared" si="46"/>
        <v>870.57</v>
      </c>
      <c r="I285" s="70">
        <f t="shared" si="46"/>
        <v>0</v>
      </c>
    </row>
    <row r="286" spans="1:9" ht="31.5">
      <c r="A286" s="162" t="s">
        <v>190</v>
      </c>
      <c r="B286" s="66"/>
      <c r="C286" s="48" t="s">
        <v>129</v>
      </c>
      <c r="D286" s="48" t="s">
        <v>157</v>
      </c>
      <c r="E286" s="49" t="s">
        <v>425</v>
      </c>
      <c r="F286" s="56" t="s">
        <v>178</v>
      </c>
      <c r="G286" s="70">
        <f t="shared" si="46"/>
        <v>870.57</v>
      </c>
      <c r="H286" s="70">
        <f t="shared" si="46"/>
        <v>870.57</v>
      </c>
      <c r="I286" s="70">
        <f t="shared" si="46"/>
        <v>0</v>
      </c>
    </row>
    <row r="287" spans="1:9" ht="15.75">
      <c r="A287" s="252" t="s">
        <v>191</v>
      </c>
      <c r="B287" s="66"/>
      <c r="C287" s="48" t="s">
        <v>129</v>
      </c>
      <c r="D287" s="48" t="s">
        <v>157</v>
      </c>
      <c r="E287" s="49" t="s">
        <v>425</v>
      </c>
      <c r="F287" s="56" t="s">
        <v>192</v>
      </c>
      <c r="G287" s="70">
        <v>870.57</v>
      </c>
      <c r="H287" s="70">
        <v>870.57</v>
      </c>
      <c r="I287" s="62">
        <f>G287-H287</f>
        <v>0</v>
      </c>
    </row>
    <row r="288" spans="1:9" ht="15.75">
      <c r="A288" s="256" t="s">
        <v>335</v>
      </c>
      <c r="B288" s="66"/>
      <c r="C288" s="48" t="s">
        <v>129</v>
      </c>
      <c r="D288" s="48" t="s">
        <v>157</v>
      </c>
      <c r="E288" s="49" t="s">
        <v>426</v>
      </c>
      <c r="F288" s="56"/>
      <c r="G288" s="70">
        <f aca="true" t="shared" si="47" ref="G288:I289">G289</f>
        <v>1880.5</v>
      </c>
      <c r="H288" s="70">
        <f t="shared" si="47"/>
        <v>50</v>
      </c>
      <c r="I288" s="70">
        <f t="shared" si="47"/>
        <v>1830.5</v>
      </c>
    </row>
    <row r="289" spans="1:9" ht="23.25" customHeight="1">
      <c r="A289" s="162" t="s">
        <v>190</v>
      </c>
      <c r="B289" s="66"/>
      <c r="C289" s="48" t="s">
        <v>129</v>
      </c>
      <c r="D289" s="48" t="s">
        <v>157</v>
      </c>
      <c r="E289" s="49" t="s">
        <v>426</v>
      </c>
      <c r="F289" s="56" t="s">
        <v>178</v>
      </c>
      <c r="G289" s="70">
        <f t="shared" si="47"/>
        <v>1880.5</v>
      </c>
      <c r="H289" s="70">
        <f t="shared" si="47"/>
        <v>50</v>
      </c>
      <c r="I289" s="70">
        <f t="shared" si="47"/>
        <v>1830.5</v>
      </c>
    </row>
    <row r="290" spans="1:9" ht="15.75">
      <c r="A290" s="252" t="s">
        <v>191</v>
      </c>
      <c r="B290" s="66"/>
      <c r="C290" s="48" t="s">
        <v>129</v>
      </c>
      <c r="D290" s="48" t="s">
        <v>157</v>
      </c>
      <c r="E290" s="49" t="s">
        <v>426</v>
      </c>
      <c r="F290" s="56" t="s">
        <v>192</v>
      </c>
      <c r="G290" s="70">
        <f>1550+330.5</f>
        <v>1880.5</v>
      </c>
      <c r="H290" s="70">
        <v>50</v>
      </c>
      <c r="I290" s="62">
        <f>G290-H290</f>
        <v>1830.5</v>
      </c>
    </row>
    <row r="291" spans="1:9" ht="15.75">
      <c r="A291" s="256" t="s">
        <v>585</v>
      </c>
      <c r="B291" s="66"/>
      <c r="C291" s="48" t="s">
        <v>129</v>
      </c>
      <c r="D291" s="48" t="s">
        <v>157</v>
      </c>
      <c r="E291" s="56" t="s">
        <v>702</v>
      </c>
      <c r="F291" s="56"/>
      <c r="G291" s="70">
        <f aca="true" t="shared" si="48" ref="G291:I292">G292</f>
        <v>1011.3</v>
      </c>
      <c r="H291" s="70">
        <f t="shared" si="48"/>
        <v>1011.3</v>
      </c>
      <c r="I291" s="70">
        <f t="shared" si="48"/>
        <v>0</v>
      </c>
    </row>
    <row r="292" spans="1:9" ht="31.5">
      <c r="A292" s="162" t="s">
        <v>190</v>
      </c>
      <c r="B292" s="66"/>
      <c r="C292" s="48" t="s">
        <v>129</v>
      </c>
      <c r="D292" s="48" t="s">
        <v>157</v>
      </c>
      <c r="E292" s="56" t="s">
        <v>702</v>
      </c>
      <c r="F292" s="56" t="s">
        <v>178</v>
      </c>
      <c r="G292" s="70">
        <f t="shared" si="48"/>
        <v>1011.3</v>
      </c>
      <c r="H292" s="70">
        <f t="shared" si="48"/>
        <v>1011.3</v>
      </c>
      <c r="I292" s="70">
        <f t="shared" si="48"/>
        <v>0</v>
      </c>
    </row>
    <row r="293" spans="1:9" ht="15.75">
      <c r="A293" s="252" t="s">
        <v>191</v>
      </c>
      <c r="B293" s="66"/>
      <c r="C293" s="48" t="s">
        <v>129</v>
      </c>
      <c r="D293" s="48" t="s">
        <v>157</v>
      </c>
      <c r="E293" s="56" t="s">
        <v>702</v>
      </c>
      <c r="F293" s="56" t="s">
        <v>192</v>
      </c>
      <c r="G293" s="70">
        <v>1011.3</v>
      </c>
      <c r="H293" s="70">
        <v>1011.3</v>
      </c>
      <c r="I293" s="62">
        <f>G293-H293</f>
        <v>0</v>
      </c>
    </row>
    <row r="294" spans="1:9" ht="63">
      <c r="A294" s="262" t="s">
        <v>249</v>
      </c>
      <c r="B294" s="66"/>
      <c r="C294" s="48" t="s">
        <v>129</v>
      </c>
      <c r="D294" s="48" t="s">
        <v>157</v>
      </c>
      <c r="E294" s="49" t="s">
        <v>244</v>
      </c>
      <c r="F294" s="56"/>
      <c r="G294" s="70">
        <f aca="true" t="shared" si="49" ref="G294:I295">G295</f>
        <v>1229.186</v>
      </c>
      <c r="H294" s="70">
        <f t="shared" si="49"/>
        <v>1229.186</v>
      </c>
      <c r="I294" s="70">
        <f t="shared" si="49"/>
        <v>0</v>
      </c>
    </row>
    <row r="295" spans="1:9" ht="31.5">
      <c r="A295" s="162" t="s">
        <v>190</v>
      </c>
      <c r="B295" s="66"/>
      <c r="C295" s="48" t="s">
        <v>129</v>
      </c>
      <c r="D295" s="48" t="s">
        <v>157</v>
      </c>
      <c r="E295" s="49" t="s">
        <v>244</v>
      </c>
      <c r="F295" s="56" t="s">
        <v>178</v>
      </c>
      <c r="G295" s="70">
        <f t="shared" si="49"/>
        <v>1229.186</v>
      </c>
      <c r="H295" s="70">
        <f t="shared" si="49"/>
        <v>1229.186</v>
      </c>
      <c r="I295" s="70">
        <f t="shared" si="49"/>
        <v>0</v>
      </c>
    </row>
    <row r="296" spans="1:9" ht="15.75">
      <c r="A296" s="252" t="s">
        <v>191</v>
      </c>
      <c r="B296" s="66"/>
      <c r="C296" s="48" t="s">
        <v>129</v>
      </c>
      <c r="D296" s="48" t="s">
        <v>157</v>
      </c>
      <c r="E296" s="49" t="s">
        <v>244</v>
      </c>
      <c r="F296" s="56" t="s">
        <v>192</v>
      </c>
      <c r="G296" s="70">
        <v>1229.186</v>
      </c>
      <c r="H296" s="70">
        <v>1229.186</v>
      </c>
      <c r="I296" s="62">
        <f>G296-H296</f>
        <v>0</v>
      </c>
    </row>
    <row r="297" spans="1:9" ht="15.75">
      <c r="A297" s="34" t="s">
        <v>272</v>
      </c>
      <c r="B297" s="47"/>
      <c r="C297" s="48" t="s">
        <v>129</v>
      </c>
      <c r="D297" s="48" t="s">
        <v>157</v>
      </c>
      <c r="E297" s="49" t="s">
        <v>78</v>
      </c>
      <c r="F297" s="56"/>
      <c r="G297" s="62">
        <f aca="true" t="shared" si="50" ref="G297:I298">G298</f>
        <v>144906</v>
      </c>
      <c r="H297" s="62">
        <f t="shared" si="50"/>
        <v>144906</v>
      </c>
      <c r="I297" s="62">
        <f t="shared" si="50"/>
        <v>0</v>
      </c>
    </row>
    <row r="298" spans="1:9" ht="31.5">
      <c r="A298" s="162" t="s">
        <v>190</v>
      </c>
      <c r="B298" s="47"/>
      <c r="C298" s="48" t="s">
        <v>176</v>
      </c>
      <c r="D298" s="48" t="s">
        <v>157</v>
      </c>
      <c r="E298" s="49" t="s">
        <v>78</v>
      </c>
      <c r="F298" s="56" t="s">
        <v>178</v>
      </c>
      <c r="G298" s="70">
        <f t="shared" si="50"/>
        <v>144906</v>
      </c>
      <c r="H298" s="70">
        <f t="shared" si="50"/>
        <v>144906</v>
      </c>
      <c r="I298" s="70">
        <f t="shared" si="50"/>
        <v>0</v>
      </c>
    </row>
    <row r="299" spans="1:9" ht="15.75">
      <c r="A299" s="252" t="s">
        <v>191</v>
      </c>
      <c r="B299" s="47"/>
      <c r="C299" s="48" t="s">
        <v>129</v>
      </c>
      <c r="D299" s="48" t="s">
        <v>157</v>
      </c>
      <c r="E299" s="49" t="s">
        <v>78</v>
      </c>
      <c r="F299" s="56" t="s">
        <v>192</v>
      </c>
      <c r="G299" s="70">
        <v>144906</v>
      </c>
      <c r="H299" s="70">
        <v>144906</v>
      </c>
      <c r="I299" s="62">
        <f>G299-H299</f>
        <v>0</v>
      </c>
    </row>
    <row r="300" spans="1:9" ht="15.75">
      <c r="A300" s="256" t="s">
        <v>585</v>
      </c>
      <c r="B300" s="66"/>
      <c r="C300" s="48" t="s">
        <v>129</v>
      </c>
      <c r="D300" s="48" t="s">
        <v>157</v>
      </c>
      <c r="E300" s="56" t="s">
        <v>586</v>
      </c>
      <c r="F300" s="56"/>
      <c r="G300" s="70">
        <f aca="true" t="shared" si="51" ref="G300:I301">G301</f>
        <v>1031.6</v>
      </c>
      <c r="H300" s="70">
        <f t="shared" si="51"/>
        <v>1031.6</v>
      </c>
      <c r="I300" s="70">
        <f t="shared" si="51"/>
        <v>0</v>
      </c>
    </row>
    <row r="301" spans="1:9" ht="31.5">
      <c r="A301" s="162" t="s">
        <v>190</v>
      </c>
      <c r="B301" s="66"/>
      <c r="C301" s="48" t="s">
        <v>129</v>
      </c>
      <c r="D301" s="48" t="s">
        <v>157</v>
      </c>
      <c r="E301" s="56" t="s">
        <v>586</v>
      </c>
      <c r="F301" s="56" t="s">
        <v>178</v>
      </c>
      <c r="G301" s="70">
        <f t="shared" si="51"/>
        <v>1031.6</v>
      </c>
      <c r="H301" s="70">
        <f t="shared" si="51"/>
        <v>1031.6</v>
      </c>
      <c r="I301" s="70">
        <f t="shared" si="51"/>
        <v>0</v>
      </c>
    </row>
    <row r="302" spans="1:9" ht="15.75">
      <c r="A302" s="252" t="s">
        <v>191</v>
      </c>
      <c r="B302" s="66"/>
      <c r="C302" s="48" t="s">
        <v>129</v>
      </c>
      <c r="D302" s="48" t="s">
        <v>157</v>
      </c>
      <c r="E302" s="56" t="s">
        <v>586</v>
      </c>
      <c r="F302" s="56" t="s">
        <v>192</v>
      </c>
      <c r="G302" s="70">
        <f>800+231.6</f>
        <v>1031.6</v>
      </c>
      <c r="H302" s="70">
        <f>800+231.6</f>
        <v>1031.6</v>
      </c>
      <c r="I302" s="62">
        <f>G302-H302</f>
        <v>0</v>
      </c>
    </row>
    <row r="303" spans="1:9" ht="78.75">
      <c r="A303" s="234" t="s">
        <v>552</v>
      </c>
      <c r="B303" s="47"/>
      <c r="C303" s="48" t="s">
        <v>129</v>
      </c>
      <c r="D303" s="48" t="s">
        <v>157</v>
      </c>
      <c r="E303" s="49" t="s">
        <v>420</v>
      </c>
      <c r="F303" s="56"/>
      <c r="G303" s="70">
        <f aca="true" t="shared" si="52" ref="G303:I304">G304</f>
        <v>1391.9</v>
      </c>
      <c r="H303" s="70">
        <f t="shared" si="52"/>
        <v>50</v>
      </c>
      <c r="I303" s="70">
        <f t="shared" si="52"/>
        <v>1341.9</v>
      </c>
    </row>
    <row r="304" spans="1:9" ht="31.5">
      <c r="A304" s="162" t="s">
        <v>190</v>
      </c>
      <c r="B304" s="47"/>
      <c r="C304" s="48" t="s">
        <v>176</v>
      </c>
      <c r="D304" s="48" t="s">
        <v>157</v>
      </c>
      <c r="E304" s="49" t="s">
        <v>420</v>
      </c>
      <c r="F304" s="56" t="s">
        <v>178</v>
      </c>
      <c r="G304" s="70">
        <f t="shared" si="52"/>
        <v>1391.9</v>
      </c>
      <c r="H304" s="70">
        <f t="shared" si="52"/>
        <v>50</v>
      </c>
      <c r="I304" s="70">
        <f t="shared" si="52"/>
        <v>1341.9</v>
      </c>
    </row>
    <row r="305" spans="1:9" ht="15.75">
      <c r="A305" s="234" t="s">
        <v>191</v>
      </c>
      <c r="B305" s="47"/>
      <c r="C305" s="48" t="s">
        <v>129</v>
      </c>
      <c r="D305" s="48" t="s">
        <v>157</v>
      </c>
      <c r="E305" s="49" t="s">
        <v>420</v>
      </c>
      <c r="F305" s="56" t="s">
        <v>192</v>
      </c>
      <c r="G305" s="70">
        <v>1391.9</v>
      </c>
      <c r="H305" s="70">
        <v>50</v>
      </c>
      <c r="I305" s="62">
        <f>G305-H305</f>
        <v>1341.9</v>
      </c>
    </row>
    <row r="306" spans="1:9" ht="31.5">
      <c r="A306" s="243" t="s">
        <v>595</v>
      </c>
      <c r="B306" s="86"/>
      <c r="C306" s="80" t="s">
        <v>129</v>
      </c>
      <c r="D306" s="80" t="s">
        <v>157</v>
      </c>
      <c r="E306" s="56" t="s">
        <v>596</v>
      </c>
      <c r="F306" s="76"/>
      <c r="G306" s="70">
        <f aca="true" t="shared" si="53" ref="G306:I307">G307</f>
        <v>609.1</v>
      </c>
      <c r="H306" s="70">
        <f t="shared" si="53"/>
        <v>609.1</v>
      </c>
      <c r="I306" s="70">
        <f t="shared" si="53"/>
        <v>0</v>
      </c>
    </row>
    <row r="307" spans="1:9" ht="31.5">
      <c r="A307" s="259" t="s">
        <v>190</v>
      </c>
      <c r="B307" s="86"/>
      <c r="C307" s="80" t="s">
        <v>129</v>
      </c>
      <c r="D307" s="80" t="s">
        <v>157</v>
      </c>
      <c r="E307" s="56" t="s">
        <v>596</v>
      </c>
      <c r="F307" s="76" t="s">
        <v>178</v>
      </c>
      <c r="G307" s="70">
        <f t="shared" si="53"/>
        <v>609.1</v>
      </c>
      <c r="H307" s="70">
        <f t="shared" si="53"/>
        <v>609.1</v>
      </c>
      <c r="I307" s="70">
        <f t="shared" si="53"/>
        <v>0</v>
      </c>
    </row>
    <row r="308" spans="1:9" ht="15.75">
      <c r="A308" s="261" t="s">
        <v>191</v>
      </c>
      <c r="B308" s="86"/>
      <c r="C308" s="80" t="s">
        <v>129</v>
      </c>
      <c r="D308" s="80" t="s">
        <v>157</v>
      </c>
      <c r="E308" s="56" t="s">
        <v>596</v>
      </c>
      <c r="F308" s="76" t="s">
        <v>192</v>
      </c>
      <c r="G308" s="70">
        <v>609.1</v>
      </c>
      <c r="H308" s="70">
        <v>609.1</v>
      </c>
      <c r="I308" s="62">
        <f>G308-H308</f>
        <v>0</v>
      </c>
    </row>
    <row r="309" spans="1:9" s="13" customFormat="1" ht="31.5">
      <c r="A309" s="233" t="s">
        <v>539</v>
      </c>
      <c r="B309" s="203"/>
      <c r="C309" s="93" t="s">
        <v>129</v>
      </c>
      <c r="D309" s="93" t="s">
        <v>157</v>
      </c>
      <c r="E309" s="98" t="s">
        <v>80</v>
      </c>
      <c r="F309" s="174"/>
      <c r="G309" s="58">
        <f>G310</f>
        <v>200</v>
      </c>
      <c r="H309" s="58">
        <f aca="true" t="shared" si="54" ref="H309:I311">H310</f>
        <v>200</v>
      </c>
      <c r="I309" s="58">
        <f t="shared" si="54"/>
        <v>0</v>
      </c>
    </row>
    <row r="310" spans="1:9" ht="15.75" customHeight="1">
      <c r="A310" s="258" t="s">
        <v>540</v>
      </c>
      <c r="B310" s="86"/>
      <c r="C310" s="80" t="s">
        <v>129</v>
      </c>
      <c r="D310" s="80" t="s">
        <v>157</v>
      </c>
      <c r="E310" s="81" t="s">
        <v>81</v>
      </c>
      <c r="F310" s="76"/>
      <c r="G310" s="62">
        <f>G311</f>
        <v>200</v>
      </c>
      <c r="H310" s="62">
        <f t="shared" si="54"/>
        <v>200</v>
      </c>
      <c r="I310" s="62">
        <f t="shared" si="54"/>
        <v>0</v>
      </c>
    </row>
    <row r="311" spans="1:9" ht="21" customHeight="1">
      <c r="A311" s="259" t="s">
        <v>190</v>
      </c>
      <c r="B311" s="86"/>
      <c r="C311" s="80" t="s">
        <v>129</v>
      </c>
      <c r="D311" s="80" t="s">
        <v>157</v>
      </c>
      <c r="E311" s="81" t="s">
        <v>81</v>
      </c>
      <c r="F311" s="76" t="s">
        <v>178</v>
      </c>
      <c r="G311" s="62">
        <f>G312</f>
        <v>200</v>
      </c>
      <c r="H311" s="62">
        <f t="shared" si="54"/>
        <v>200</v>
      </c>
      <c r="I311" s="62">
        <f t="shared" si="54"/>
        <v>0</v>
      </c>
    </row>
    <row r="312" spans="1:9" ht="15.75">
      <c r="A312" s="260" t="s">
        <v>191</v>
      </c>
      <c r="B312" s="86"/>
      <c r="C312" s="80" t="s">
        <v>129</v>
      </c>
      <c r="D312" s="80" t="s">
        <v>157</v>
      </c>
      <c r="E312" s="81" t="s">
        <v>81</v>
      </c>
      <c r="F312" s="76" t="s">
        <v>192</v>
      </c>
      <c r="G312" s="62">
        <v>200</v>
      </c>
      <c r="H312" s="62">
        <v>200</v>
      </c>
      <c r="I312" s="62">
        <f>G312-H312</f>
        <v>0</v>
      </c>
    </row>
    <row r="313" spans="1:9" ht="15.75">
      <c r="A313" s="257" t="s">
        <v>167</v>
      </c>
      <c r="B313" s="80"/>
      <c r="C313" s="93" t="s">
        <v>129</v>
      </c>
      <c r="D313" s="93" t="s">
        <v>171</v>
      </c>
      <c r="E313" s="81"/>
      <c r="F313" s="76"/>
      <c r="G313" s="58">
        <f>G314+G373+G378</f>
        <v>447410.81600000005</v>
      </c>
      <c r="H313" s="58">
        <f>H314+H373+H378</f>
        <v>438698.36600000004</v>
      </c>
      <c r="I313" s="58">
        <f>I314+I373+I378</f>
        <v>8712.449999999993</v>
      </c>
    </row>
    <row r="314" spans="1:9" ht="15.75">
      <c r="A314" s="233" t="s">
        <v>546</v>
      </c>
      <c r="B314" s="93"/>
      <c r="C314" s="93" t="s">
        <v>129</v>
      </c>
      <c r="D314" s="93" t="s">
        <v>171</v>
      </c>
      <c r="E314" s="98" t="s">
        <v>11</v>
      </c>
      <c r="F314" s="174"/>
      <c r="G314" s="58">
        <f>G315</f>
        <v>446910.81600000005</v>
      </c>
      <c r="H314" s="58">
        <f>H315</f>
        <v>438198.36600000004</v>
      </c>
      <c r="I314" s="58">
        <f>I315</f>
        <v>8712.449999999993</v>
      </c>
    </row>
    <row r="315" spans="1:9" ht="31.5">
      <c r="A315" s="257" t="s">
        <v>543</v>
      </c>
      <c r="B315" s="93"/>
      <c r="C315" s="93" t="s">
        <v>129</v>
      </c>
      <c r="D315" s="93" t="s">
        <v>171</v>
      </c>
      <c r="E315" s="98" t="s">
        <v>28</v>
      </c>
      <c r="F315" s="174"/>
      <c r="G315" s="58">
        <f>G316+G319+G322+G325+G328+G334+G337+G340+G346+G349+G352+G355+G358+G361+G367+G343+G370+G364</f>
        <v>446910.81600000005</v>
      </c>
      <c r="H315" s="58">
        <f>H316+H319+H322+H325+H328+H334+H337+H340+H346+H349+H352+H355+H358+H361+H367+H343+H370</f>
        <v>438198.36600000004</v>
      </c>
      <c r="I315" s="58">
        <f>I316+I319+I322+I325+I328+I334+I337+I340+I346+I349+I352+I355+I358+I361+I367+I343+I370+I364</f>
        <v>8712.449999999993</v>
      </c>
    </row>
    <row r="316" spans="1:9" ht="15.75">
      <c r="A316" s="258" t="s">
        <v>104</v>
      </c>
      <c r="B316" s="82"/>
      <c r="C316" s="80" t="s">
        <v>129</v>
      </c>
      <c r="D316" s="80" t="s">
        <v>171</v>
      </c>
      <c r="E316" s="81" t="s">
        <v>29</v>
      </c>
      <c r="F316" s="76"/>
      <c r="G316" s="70">
        <f aca="true" t="shared" si="55" ref="G316:I317">G317</f>
        <v>146838.75</v>
      </c>
      <c r="H316" s="70">
        <f t="shared" si="55"/>
        <v>146838.75</v>
      </c>
      <c r="I316" s="70">
        <f t="shared" si="55"/>
        <v>0</v>
      </c>
    </row>
    <row r="317" spans="1:9" ht="31.5">
      <c r="A317" s="259" t="s">
        <v>190</v>
      </c>
      <c r="B317" s="82"/>
      <c r="C317" s="80" t="s">
        <v>129</v>
      </c>
      <c r="D317" s="80" t="s">
        <v>171</v>
      </c>
      <c r="E317" s="81" t="s">
        <v>29</v>
      </c>
      <c r="F317" s="76" t="s">
        <v>178</v>
      </c>
      <c r="G317" s="62">
        <f t="shared" si="55"/>
        <v>146838.75</v>
      </c>
      <c r="H317" s="62">
        <f t="shared" si="55"/>
        <v>146838.75</v>
      </c>
      <c r="I317" s="62">
        <f t="shared" si="55"/>
        <v>0</v>
      </c>
    </row>
    <row r="318" spans="1:9" ht="15.75">
      <c r="A318" s="260" t="s">
        <v>191</v>
      </c>
      <c r="B318" s="82"/>
      <c r="C318" s="80" t="s">
        <v>129</v>
      </c>
      <c r="D318" s="80" t="s">
        <v>171</v>
      </c>
      <c r="E318" s="81" t="s">
        <v>29</v>
      </c>
      <c r="F318" s="76" t="s">
        <v>192</v>
      </c>
      <c r="G318" s="62">
        <v>146838.75</v>
      </c>
      <c r="H318" s="62">
        <v>146838.75</v>
      </c>
      <c r="I318" s="62">
        <f>G318-H318</f>
        <v>0</v>
      </c>
    </row>
    <row r="319" spans="1:9" ht="18.75" customHeight="1">
      <c r="A319" s="243" t="s">
        <v>216</v>
      </c>
      <c r="B319" s="82"/>
      <c r="C319" s="80" t="s">
        <v>129</v>
      </c>
      <c r="D319" s="80" t="s">
        <v>171</v>
      </c>
      <c r="E319" s="81" t="s">
        <v>222</v>
      </c>
      <c r="F319" s="76"/>
      <c r="G319" s="62">
        <f aca="true" t="shared" si="56" ref="G319:I320">G320</f>
        <v>1000</v>
      </c>
      <c r="H319" s="62">
        <f t="shared" si="56"/>
        <v>1000</v>
      </c>
      <c r="I319" s="62">
        <f t="shared" si="56"/>
        <v>0</v>
      </c>
    </row>
    <row r="320" spans="1:9" ht="31.5">
      <c r="A320" s="259" t="s">
        <v>190</v>
      </c>
      <c r="B320" s="82"/>
      <c r="C320" s="80" t="s">
        <v>129</v>
      </c>
      <c r="D320" s="80" t="s">
        <v>171</v>
      </c>
      <c r="E320" s="81" t="s">
        <v>222</v>
      </c>
      <c r="F320" s="76" t="s">
        <v>178</v>
      </c>
      <c r="G320" s="62">
        <f t="shared" si="56"/>
        <v>1000</v>
      </c>
      <c r="H320" s="62">
        <f t="shared" si="56"/>
        <v>1000</v>
      </c>
      <c r="I320" s="62">
        <f t="shared" si="56"/>
        <v>0</v>
      </c>
    </row>
    <row r="321" spans="1:9" s="306" customFormat="1" ht="15.75">
      <c r="A321" s="260" t="s">
        <v>191</v>
      </c>
      <c r="B321" s="82"/>
      <c r="C321" s="80" t="s">
        <v>129</v>
      </c>
      <c r="D321" s="80" t="s">
        <v>171</v>
      </c>
      <c r="E321" s="81" t="s">
        <v>222</v>
      </c>
      <c r="F321" s="76" t="s">
        <v>192</v>
      </c>
      <c r="G321" s="62">
        <v>1000</v>
      </c>
      <c r="H321" s="62">
        <v>1000</v>
      </c>
      <c r="I321" s="62">
        <f>G321-H321</f>
        <v>0</v>
      </c>
    </row>
    <row r="322" spans="1:9" s="306" customFormat="1" ht="31.5">
      <c r="A322" s="304" t="s">
        <v>632</v>
      </c>
      <c r="B322" s="82"/>
      <c r="C322" s="80" t="s">
        <v>129</v>
      </c>
      <c r="D322" s="80" t="s">
        <v>171</v>
      </c>
      <c r="E322" s="76" t="s">
        <v>413</v>
      </c>
      <c r="F322" s="76"/>
      <c r="G322" s="62">
        <f aca="true" t="shared" si="57" ref="G322:I323">G323</f>
        <v>900</v>
      </c>
      <c r="H322" s="62">
        <f t="shared" si="57"/>
        <v>1000</v>
      </c>
      <c r="I322" s="62">
        <f t="shared" si="57"/>
        <v>-100</v>
      </c>
    </row>
    <row r="323" spans="1:9" s="306" customFormat="1" ht="31.5">
      <c r="A323" s="259" t="s">
        <v>190</v>
      </c>
      <c r="B323" s="82"/>
      <c r="C323" s="80" t="s">
        <v>129</v>
      </c>
      <c r="D323" s="80" t="s">
        <v>171</v>
      </c>
      <c r="E323" s="76" t="s">
        <v>413</v>
      </c>
      <c r="F323" s="76" t="s">
        <v>178</v>
      </c>
      <c r="G323" s="62">
        <f t="shared" si="57"/>
        <v>900</v>
      </c>
      <c r="H323" s="62">
        <f t="shared" si="57"/>
        <v>1000</v>
      </c>
      <c r="I323" s="62">
        <f t="shared" si="57"/>
        <v>-100</v>
      </c>
    </row>
    <row r="324" spans="1:9" s="306" customFormat="1" ht="15.75">
      <c r="A324" s="260" t="s">
        <v>191</v>
      </c>
      <c r="B324" s="82"/>
      <c r="C324" s="80" t="s">
        <v>129</v>
      </c>
      <c r="D324" s="80" t="s">
        <v>171</v>
      </c>
      <c r="E324" s="76" t="s">
        <v>413</v>
      </c>
      <c r="F324" s="76" t="s">
        <v>192</v>
      </c>
      <c r="G324" s="62">
        <v>900</v>
      </c>
      <c r="H324" s="62">
        <v>1000</v>
      </c>
      <c r="I324" s="62">
        <f>G324-H324</f>
        <v>-100</v>
      </c>
    </row>
    <row r="325" spans="1:9" s="306" customFormat="1" ht="15.75">
      <c r="A325" s="243" t="s">
        <v>266</v>
      </c>
      <c r="B325" s="86"/>
      <c r="C325" s="80" t="s">
        <v>129</v>
      </c>
      <c r="D325" s="80" t="s">
        <v>171</v>
      </c>
      <c r="E325" s="81" t="s">
        <v>30</v>
      </c>
      <c r="F325" s="76"/>
      <c r="G325" s="62">
        <f aca="true" t="shared" si="58" ref="G325:I326">G326</f>
        <v>2560.1</v>
      </c>
      <c r="H325" s="62">
        <f t="shared" si="58"/>
        <v>2560.1</v>
      </c>
      <c r="I325" s="62">
        <f t="shared" si="58"/>
        <v>0</v>
      </c>
    </row>
    <row r="326" spans="1:9" s="306" customFormat="1" ht="31.5">
      <c r="A326" s="259" t="s">
        <v>190</v>
      </c>
      <c r="B326" s="86"/>
      <c r="C326" s="80" t="s">
        <v>129</v>
      </c>
      <c r="D326" s="80" t="s">
        <v>171</v>
      </c>
      <c r="E326" s="81" t="s">
        <v>30</v>
      </c>
      <c r="F326" s="76" t="s">
        <v>178</v>
      </c>
      <c r="G326" s="62">
        <f t="shared" si="58"/>
        <v>2560.1</v>
      </c>
      <c r="H326" s="62">
        <f t="shared" si="58"/>
        <v>2560.1</v>
      </c>
      <c r="I326" s="62">
        <f t="shared" si="58"/>
        <v>0</v>
      </c>
    </row>
    <row r="327" spans="1:9" s="306" customFormat="1" ht="15.75">
      <c r="A327" s="260" t="s">
        <v>191</v>
      </c>
      <c r="B327" s="86"/>
      <c r="C327" s="80" t="s">
        <v>129</v>
      </c>
      <c r="D327" s="80" t="s">
        <v>171</v>
      </c>
      <c r="E327" s="81" t="s">
        <v>30</v>
      </c>
      <c r="F327" s="76" t="s">
        <v>192</v>
      </c>
      <c r="G327" s="62">
        <v>2560.1</v>
      </c>
      <c r="H327" s="62">
        <v>2560.1</v>
      </c>
      <c r="I327" s="62">
        <f>G327-H327</f>
        <v>0</v>
      </c>
    </row>
    <row r="328" spans="1:9" s="306" customFormat="1" ht="31.5">
      <c r="A328" s="243" t="s">
        <v>267</v>
      </c>
      <c r="B328" s="86"/>
      <c r="C328" s="80" t="s">
        <v>129</v>
      </c>
      <c r="D328" s="80" t="s">
        <v>171</v>
      </c>
      <c r="E328" s="81" t="s">
        <v>31</v>
      </c>
      <c r="F328" s="76"/>
      <c r="G328" s="62">
        <f>G332+G329</f>
        <v>422.5</v>
      </c>
      <c r="H328" s="62">
        <f>H332+H329</f>
        <v>422.5</v>
      </c>
      <c r="I328" s="62">
        <f>I332+I329</f>
        <v>0</v>
      </c>
    </row>
    <row r="329" spans="1:9" s="306" customFormat="1" ht="15.75">
      <c r="A329" s="247" t="s">
        <v>89</v>
      </c>
      <c r="B329" s="86"/>
      <c r="C329" s="80" t="s">
        <v>129</v>
      </c>
      <c r="D329" s="80" t="s">
        <v>171</v>
      </c>
      <c r="E329" s="81" t="s">
        <v>31</v>
      </c>
      <c r="F329" s="76" t="s">
        <v>85</v>
      </c>
      <c r="G329" s="62">
        <f>G330+G331</f>
        <v>252.5</v>
      </c>
      <c r="H329" s="62">
        <f>H330+H331</f>
        <v>252.5</v>
      </c>
      <c r="I329" s="62">
        <f>I330+I331</f>
        <v>0</v>
      </c>
    </row>
    <row r="330" spans="1:9" s="306" customFormat="1" ht="15.75">
      <c r="A330" s="261" t="s">
        <v>84</v>
      </c>
      <c r="B330" s="86"/>
      <c r="C330" s="80" t="s">
        <v>129</v>
      </c>
      <c r="D330" s="80" t="s">
        <v>171</v>
      </c>
      <c r="E330" s="81" t="s">
        <v>31</v>
      </c>
      <c r="F330" s="76" t="s">
        <v>86</v>
      </c>
      <c r="G330" s="62">
        <v>180</v>
      </c>
      <c r="H330" s="62">
        <v>180</v>
      </c>
      <c r="I330" s="62">
        <f>G330-H330</f>
        <v>0</v>
      </c>
    </row>
    <row r="331" spans="1:9" s="306" customFormat="1" ht="15.75">
      <c r="A331" s="263" t="s">
        <v>235</v>
      </c>
      <c r="B331" s="86"/>
      <c r="C331" s="80" t="s">
        <v>129</v>
      </c>
      <c r="D331" s="80" t="s">
        <v>171</v>
      </c>
      <c r="E331" s="81" t="s">
        <v>31</v>
      </c>
      <c r="F331" s="76" t="s">
        <v>234</v>
      </c>
      <c r="G331" s="62">
        <v>72.5</v>
      </c>
      <c r="H331" s="62">
        <v>72.5</v>
      </c>
      <c r="I331" s="62">
        <f>G331-H331</f>
        <v>0</v>
      </c>
    </row>
    <row r="332" spans="1:9" s="306" customFormat="1" ht="31.5">
      <c r="A332" s="259" t="s">
        <v>190</v>
      </c>
      <c r="B332" s="86"/>
      <c r="C332" s="80" t="s">
        <v>129</v>
      </c>
      <c r="D332" s="80" t="s">
        <v>171</v>
      </c>
      <c r="E332" s="81" t="s">
        <v>31</v>
      </c>
      <c r="F332" s="76" t="s">
        <v>178</v>
      </c>
      <c r="G332" s="62">
        <f>G333</f>
        <v>170</v>
      </c>
      <c r="H332" s="62">
        <f>H333</f>
        <v>170</v>
      </c>
      <c r="I332" s="62">
        <f>I333</f>
        <v>0</v>
      </c>
    </row>
    <row r="333" spans="1:9" s="306" customFormat="1" ht="15.75">
      <c r="A333" s="260" t="s">
        <v>191</v>
      </c>
      <c r="B333" s="86"/>
      <c r="C333" s="80" t="s">
        <v>129</v>
      </c>
      <c r="D333" s="80" t="s">
        <v>171</v>
      </c>
      <c r="E333" s="81" t="s">
        <v>31</v>
      </c>
      <c r="F333" s="76" t="s">
        <v>192</v>
      </c>
      <c r="G333" s="62">
        <v>170</v>
      </c>
      <c r="H333" s="62">
        <v>170</v>
      </c>
      <c r="I333" s="62">
        <f>G333-H333</f>
        <v>0</v>
      </c>
    </row>
    <row r="334" spans="1:9" s="306" customFormat="1" ht="15.75">
      <c r="A334" s="256" t="s">
        <v>268</v>
      </c>
      <c r="B334" s="66"/>
      <c r="C334" s="48" t="s">
        <v>129</v>
      </c>
      <c r="D334" s="48" t="s">
        <v>171</v>
      </c>
      <c r="E334" s="49" t="s">
        <v>32</v>
      </c>
      <c r="F334" s="56"/>
      <c r="G334" s="62">
        <f aca="true" t="shared" si="59" ref="G334:I335">G335</f>
        <v>2853.4</v>
      </c>
      <c r="H334" s="62">
        <f t="shared" si="59"/>
        <v>2853.4</v>
      </c>
      <c r="I334" s="62">
        <f t="shared" si="59"/>
        <v>0</v>
      </c>
    </row>
    <row r="335" spans="1:9" s="306" customFormat="1" ht="31.5">
      <c r="A335" s="162" t="s">
        <v>190</v>
      </c>
      <c r="B335" s="66"/>
      <c r="C335" s="48" t="s">
        <v>129</v>
      </c>
      <c r="D335" s="48" t="s">
        <v>171</v>
      </c>
      <c r="E335" s="49" t="s">
        <v>32</v>
      </c>
      <c r="F335" s="56" t="s">
        <v>178</v>
      </c>
      <c r="G335" s="62">
        <f t="shared" si="59"/>
        <v>2853.4</v>
      </c>
      <c r="H335" s="62">
        <f t="shared" si="59"/>
        <v>2853.4</v>
      </c>
      <c r="I335" s="62">
        <f t="shared" si="59"/>
        <v>0</v>
      </c>
    </row>
    <row r="336" spans="1:9" s="306" customFormat="1" ht="15.75">
      <c r="A336" s="252" t="s">
        <v>191</v>
      </c>
      <c r="B336" s="66"/>
      <c r="C336" s="48" t="s">
        <v>129</v>
      </c>
      <c r="D336" s="48" t="s">
        <v>171</v>
      </c>
      <c r="E336" s="49" t="s">
        <v>32</v>
      </c>
      <c r="F336" s="56" t="s">
        <v>192</v>
      </c>
      <c r="G336" s="62">
        <v>2853.4</v>
      </c>
      <c r="H336" s="62">
        <v>2853.4</v>
      </c>
      <c r="I336" s="62">
        <f>G336-H336</f>
        <v>0</v>
      </c>
    </row>
    <row r="337" spans="1:9" s="306" customFormat="1" ht="15.75">
      <c r="A337" s="234" t="s">
        <v>335</v>
      </c>
      <c r="B337" s="66"/>
      <c r="C337" s="48" t="s">
        <v>129</v>
      </c>
      <c r="D337" s="48" t="s">
        <v>171</v>
      </c>
      <c r="E337" s="49" t="s">
        <v>421</v>
      </c>
      <c r="F337" s="56"/>
      <c r="G337" s="62">
        <f aca="true" t="shared" si="60" ref="G337:I338">G338</f>
        <v>6484.6</v>
      </c>
      <c r="H337" s="62">
        <f t="shared" si="60"/>
        <v>750</v>
      </c>
      <c r="I337" s="62">
        <f t="shared" si="60"/>
        <v>5734.6</v>
      </c>
    </row>
    <row r="338" spans="1:9" s="306" customFormat="1" ht="31.5">
      <c r="A338" s="162" t="s">
        <v>190</v>
      </c>
      <c r="B338" s="66"/>
      <c r="C338" s="48" t="s">
        <v>129</v>
      </c>
      <c r="D338" s="48" t="s">
        <v>171</v>
      </c>
      <c r="E338" s="49" t="s">
        <v>421</v>
      </c>
      <c r="F338" s="56" t="s">
        <v>178</v>
      </c>
      <c r="G338" s="62">
        <f t="shared" si="60"/>
        <v>6484.6</v>
      </c>
      <c r="H338" s="62">
        <f t="shared" si="60"/>
        <v>750</v>
      </c>
      <c r="I338" s="62">
        <f t="shared" si="60"/>
        <v>5734.6</v>
      </c>
    </row>
    <row r="339" spans="1:9" s="306" customFormat="1" ht="15.75">
      <c r="A339" s="234" t="s">
        <v>191</v>
      </c>
      <c r="B339" s="66"/>
      <c r="C339" s="48" t="s">
        <v>129</v>
      </c>
      <c r="D339" s="48" t="s">
        <v>171</v>
      </c>
      <c r="E339" s="49" t="s">
        <v>421</v>
      </c>
      <c r="F339" s="56" t="s">
        <v>192</v>
      </c>
      <c r="G339" s="62">
        <f>6250+234.6</f>
        <v>6484.6</v>
      </c>
      <c r="H339" s="62">
        <f>50+700</f>
        <v>750</v>
      </c>
      <c r="I339" s="62">
        <f>G339-H339</f>
        <v>5734.6</v>
      </c>
    </row>
    <row r="340" spans="1:9" s="306" customFormat="1" ht="31.5">
      <c r="A340" s="234" t="s">
        <v>604</v>
      </c>
      <c r="B340" s="66"/>
      <c r="C340" s="48" t="s">
        <v>129</v>
      </c>
      <c r="D340" s="48" t="s">
        <v>171</v>
      </c>
      <c r="E340" s="56" t="s">
        <v>603</v>
      </c>
      <c r="F340" s="56"/>
      <c r="G340" s="62">
        <f aca="true" t="shared" si="61" ref="G340:I341">G341</f>
        <v>950</v>
      </c>
      <c r="H340" s="62">
        <f t="shared" si="61"/>
        <v>950</v>
      </c>
      <c r="I340" s="62">
        <f t="shared" si="61"/>
        <v>0</v>
      </c>
    </row>
    <row r="341" spans="1:9" s="306" customFormat="1" ht="31.5">
      <c r="A341" s="162" t="s">
        <v>190</v>
      </c>
      <c r="B341" s="66"/>
      <c r="C341" s="48" t="s">
        <v>129</v>
      </c>
      <c r="D341" s="48" t="s">
        <v>171</v>
      </c>
      <c r="E341" s="56" t="s">
        <v>603</v>
      </c>
      <c r="F341" s="56" t="s">
        <v>178</v>
      </c>
      <c r="G341" s="62">
        <f t="shared" si="61"/>
        <v>950</v>
      </c>
      <c r="H341" s="62">
        <f t="shared" si="61"/>
        <v>950</v>
      </c>
      <c r="I341" s="62">
        <f t="shared" si="61"/>
        <v>0</v>
      </c>
    </row>
    <row r="342" spans="1:9" s="306" customFormat="1" ht="15.75">
      <c r="A342" s="234" t="s">
        <v>191</v>
      </c>
      <c r="B342" s="66"/>
      <c r="C342" s="48" t="s">
        <v>129</v>
      </c>
      <c r="D342" s="48" t="s">
        <v>171</v>
      </c>
      <c r="E342" s="56" t="s">
        <v>603</v>
      </c>
      <c r="F342" s="56" t="s">
        <v>192</v>
      </c>
      <c r="G342" s="62">
        <v>950</v>
      </c>
      <c r="H342" s="62">
        <v>950</v>
      </c>
      <c r="I342" s="62">
        <f>G342-H342</f>
        <v>0</v>
      </c>
    </row>
    <row r="343" spans="1:9" ht="31.5">
      <c r="A343" s="256" t="s">
        <v>389</v>
      </c>
      <c r="B343" s="66"/>
      <c r="C343" s="48" t="s">
        <v>129</v>
      </c>
      <c r="D343" s="48" t="s">
        <v>171</v>
      </c>
      <c r="E343" s="56" t="s">
        <v>390</v>
      </c>
      <c r="F343" s="56"/>
      <c r="G343" s="62">
        <f aca="true" t="shared" si="62" ref="G343:I344">G344</f>
        <v>22331</v>
      </c>
      <c r="H343" s="62">
        <f t="shared" si="62"/>
        <v>22331</v>
      </c>
      <c r="I343" s="62">
        <f t="shared" si="62"/>
        <v>0</v>
      </c>
    </row>
    <row r="344" spans="1:9" ht="31.5">
      <c r="A344" s="162" t="s">
        <v>190</v>
      </c>
      <c r="B344" s="66"/>
      <c r="C344" s="48" t="s">
        <v>129</v>
      </c>
      <c r="D344" s="48" t="s">
        <v>171</v>
      </c>
      <c r="E344" s="56" t="s">
        <v>390</v>
      </c>
      <c r="F344" s="56" t="s">
        <v>178</v>
      </c>
      <c r="G344" s="62">
        <f t="shared" si="62"/>
        <v>22331</v>
      </c>
      <c r="H344" s="62">
        <f t="shared" si="62"/>
        <v>22331</v>
      </c>
      <c r="I344" s="62">
        <f t="shared" si="62"/>
        <v>0</v>
      </c>
    </row>
    <row r="345" spans="1:9" ht="15.75">
      <c r="A345" s="252" t="s">
        <v>191</v>
      </c>
      <c r="B345" s="66"/>
      <c r="C345" s="48" t="s">
        <v>129</v>
      </c>
      <c r="D345" s="48" t="s">
        <v>171</v>
      </c>
      <c r="E345" s="56" t="s">
        <v>390</v>
      </c>
      <c r="F345" s="56" t="s">
        <v>192</v>
      </c>
      <c r="G345" s="62">
        <v>22331</v>
      </c>
      <c r="H345" s="62">
        <v>22331</v>
      </c>
      <c r="I345" s="62">
        <f>G345-H345</f>
        <v>0</v>
      </c>
    </row>
    <row r="346" spans="1:9" s="306" customFormat="1" ht="15.75">
      <c r="A346" s="262" t="s">
        <v>624</v>
      </c>
      <c r="B346" s="66"/>
      <c r="C346" s="48" t="s">
        <v>129</v>
      </c>
      <c r="D346" s="48" t="s">
        <v>171</v>
      </c>
      <c r="E346" s="56" t="s">
        <v>623</v>
      </c>
      <c r="F346" s="56"/>
      <c r="G346" s="70">
        <f aca="true" t="shared" si="63" ref="G346:I347">G347</f>
        <v>500</v>
      </c>
      <c r="H346" s="70">
        <f t="shared" si="63"/>
        <v>500</v>
      </c>
      <c r="I346" s="70">
        <f t="shared" si="63"/>
        <v>0</v>
      </c>
    </row>
    <row r="347" spans="1:9" s="306" customFormat="1" ht="31.5">
      <c r="A347" s="162" t="s">
        <v>190</v>
      </c>
      <c r="B347" s="66"/>
      <c r="C347" s="48" t="s">
        <v>129</v>
      </c>
      <c r="D347" s="48" t="s">
        <v>171</v>
      </c>
      <c r="E347" s="56" t="s">
        <v>623</v>
      </c>
      <c r="F347" s="56" t="s">
        <v>178</v>
      </c>
      <c r="G347" s="70">
        <f t="shared" si="63"/>
        <v>500</v>
      </c>
      <c r="H347" s="70">
        <f t="shared" si="63"/>
        <v>500</v>
      </c>
      <c r="I347" s="70">
        <f t="shared" si="63"/>
        <v>0</v>
      </c>
    </row>
    <row r="348" spans="1:9" s="306" customFormat="1" ht="15.75">
      <c r="A348" s="234" t="s">
        <v>191</v>
      </c>
      <c r="B348" s="66"/>
      <c r="C348" s="48" t="s">
        <v>129</v>
      </c>
      <c r="D348" s="48" t="s">
        <v>171</v>
      </c>
      <c r="E348" s="56" t="s">
        <v>623</v>
      </c>
      <c r="F348" s="56" t="s">
        <v>192</v>
      </c>
      <c r="G348" s="70">
        <v>500</v>
      </c>
      <c r="H348" s="70">
        <v>500</v>
      </c>
      <c r="I348" s="62">
        <f>G348-H348</f>
        <v>0</v>
      </c>
    </row>
    <row r="349" spans="1:9" s="306" customFormat="1" ht="63">
      <c r="A349" s="262" t="s">
        <v>249</v>
      </c>
      <c r="B349" s="66"/>
      <c r="C349" s="48" t="s">
        <v>129</v>
      </c>
      <c r="D349" s="48" t="s">
        <v>171</v>
      </c>
      <c r="E349" s="49" t="s">
        <v>245</v>
      </c>
      <c r="F349" s="56"/>
      <c r="G349" s="70">
        <f aca="true" t="shared" si="64" ref="G349:I350">G350</f>
        <v>3891</v>
      </c>
      <c r="H349" s="70">
        <f t="shared" si="64"/>
        <v>3891</v>
      </c>
      <c r="I349" s="70">
        <f t="shared" si="64"/>
        <v>0</v>
      </c>
    </row>
    <row r="350" spans="1:9" s="306" customFormat="1" ht="31.5">
      <c r="A350" s="162" t="s">
        <v>190</v>
      </c>
      <c r="B350" s="66"/>
      <c r="C350" s="48" t="s">
        <v>129</v>
      </c>
      <c r="D350" s="48" t="s">
        <v>171</v>
      </c>
      <c r="E350" s="49" t="s">
        <v>245</v>
      </c>
      <c r="F350" s="56" t="s">
        <v>178</v>
      </c>
      <c r="G350" s="70">
        <f t="shared" si="64"/>
        <v>3891</v>
      </c>
      <c r="H350" s="70">
        <f t="shared" si="64"/>
        <v>3891</v>
      </c>
      <c r="I350" s="70">
        <f t="shared" si="64"/>
        <v>0</v>
      </c>
    </row>
    <row r="351" spans="1:9" s="306" customFormat="1" ht="15.75">
      <c r="A351" s="252" t="s">
        <v>191</v>
      </c>
      <c r="B351" s="66"/>
      <c r="C351" s="48" t="s">
        <v>129</v>
      </c>
      <c r="D351" s="48" t="s">
        <v>171</v>
      </c>
      <c r="E351" s="49" t="s">
        <v>245</v>
      </c>
      <c r="F351" s="56" t="s">
        <v>192</v>
      </c>
      <c r="G351" s="70">
        <v>3891</v>
      </c>
      <c r="H351" s="70">
        <v>3891</v>
      </c>
      <c r="I351" s="62">
        <f>G351-H351</f>
        <v>0</v>
      </c>
    </row>
    <row r="352" spans="1:9" s="306" customFormat="1" ht="15.75">
      <c r="A352" s="256" t="s">
        <v>272</v>
      </c>
      <c r="B352" s="47"/>
      <c r="C352" s="48" t="s">
        <v>129</v>
      </c>
      <c r="D352" s="48" t="s">
        <v>171</v>
      </c>
      <c r="E352" s="49" t="s">
        <v>37</v>
      </c>
      <c r="F352" s="56"/>
      <c r="G352" s="70">
        <f aca="true" t="shared" si="65" ref="G352:I353">G353</f>
        <v>254553.6</v>
      </c>
      <c r="H352" s="70">
        <f t="shared" si="65"/>
        <v>252942.45</v>
      </c>
      <c r="I352" s="70">
        <f t="shared" si="65"/>
        <v>1611.1499999999942</v>
      </c>
    </row>
    <row r="353" spans="1:9" s="306" customFormat="1" ht="31.5">
      <c r="A353" s="162" t="s">
        <v>190</v>
      </c>
      <c r="B353" s="48"/>
      <c r="C353" s="48" t="s">
        <v>129</v>
      </c>
      <c r="D353" s="48" t="s">
        <v>171</v>
      </c>
      <c r="E353" s="49" t="s">
        <v>37</v>
      </c>
      <c r="F353" s="56" t="s">
        <v>178</v>
      </c>
      <c r="G353" s="70">
        <f t="shared" si="65"/>
        <v>254553.6</v>
      </c>
      <c r="H353" s="70">
        <f t="shared" si="65"/>
        <v>252942.45</v>
      </c>
      <c r="I353" s="70">
        <f t="shared" si="65"/>
        <v>1611.1499999999942</v>
      </c>
    </row>
    <row r="354" spans="1:9" ht="15.75">
      <c r="A354" s="252" t="s">
        <v>191</v>
      </c>
      <c r="B354" s="48"/>
      <c r="C354" s="48" t="s">
        <v>129</v>
      </c>
      <c r="D354" s="48" t="s">
        <v>171</v>
      </c>
      <c r="E354" s="49" t="s">
        <v>37</v>
      </c>
      <c r="F354" s="56" t="s">
        <v>192</v>
      </c>
      <c r="G354" s="62">
        <v>254553.6</v>
      </c>
      <c r="H354" s="62">
        <v>252942.45</v>
      </c>
      <c r="I354" s="62">
        <f>G354-H354</f>
        <v>1611.1499999999942</v>
      </c>
    </row>
    <row r="355" spans="1:9" ht="78.75">
      <c r="A355" s="264" t="s">
        <v>552</v>
      </c>
      <c r="B355" s="48"/>
      <c r="C355" s="48" t="s">
        <v>129</v>
      </c>
      <c r="D355" s="48" t="s">
        <v>171</v>
      </c>
      <c r="E355" s="56" t="s">
        <v>414</v>
      </c>
      <c r="F355" s="56"/>
      <c r="G355" s="62">
        <f aca="true" t="shared" si="66" ref="G355:I356">G356</f>
        <v>24.4</v>
      </c>
      <c r="H355" s="62">
        <f t="shared" si="66"/>
        <v>50</v>
      </c>
      <c r="I355" s="62">
        <f t="shared" si="66"/>
        <v>-25.6</v>
      </c>
    </row>
    <row r="356" spans="1:9" ht="31.5">
      <c r="A356" s="234" t="s">
        <v>263</v>
      </c>
      <c r="B356" s="48"/>
      <c r="C356" s="48" t="s">
        <v>129</v>
      </c>
      <c r="D356" s="48" t="s">
        <v>171</v>
      </c>
      <c r="E356" s="56" t="s">
        <v>414</v>
      </c>
      <c r="F356" s="56" t="s">
        <v>178</v>
      </c>
      <c r="G356" s="62">
        <f t="shared" si="66"/>
        <v>24.4</v>
      </c>
      <c r="H356" s="62">
        <f t="shared" si="66"/>
        <v>50</v>
      </c>
      <c r="I356" s="62">
        <f t="shared" si="66"/>
        <v>-25.6</v>
      </c>
    </row>
    <row r="357" spans="1:9" ht="15.75">
      <c r="A357" s="234" t="s">
        <v>191</v>
      </c>
      <c r="B357" s="48"/>
      <c r="C357" s="48" t="s">
        <v>129</v>
      </c>
      <c r="D357" s="48" t="s">
        <v>171</v>
      </c>
      <c r="E357" s="56" t="s">
        <v>414</v>
      </c>
      <c r="F357" s="56" t="s">
        <v>192</v>
      </c>
      <c r="G357" s="62">
        <v>24.4</v>
      </c>
      <c r="H357" s="62">
        <v>50</v>
      </c>
      <c r="I357" s="62">
        <f>G357-H357</f>
        <v>-25.6</v>
      </c>
    </row>
    <row r="358" spans="1:9" ht="47.25">
      <c r="A358" s="234" t="s">
        <v>466</v>
      </c>
      <c r="B358" s="66"/>
      <c r="C358" s="48" t="s">
        <v>129</v>
      </c>
      <c r="D358" s="48" t="s">
        <v>171</v>
      </c>
      <c r="E358" s="49" t="s">
        <v>356</v>
      </c>
      <c r="F358" s="56"/>
      <c r="G358" s="62">
        <f aca="true" t="shared" si="67" ref="G358:I359">G359</f>
        <v>1779.9</v>
      </c>
      <c r="H358" s="62">
        <f t="shared" si="67"/>
        <v>1779.9</v>
      </c>
      <c r="I358" s="62">
        <f t="shared" si="67"/>
        <v>0</v>
      </c>
    </row>
    <row r="359" spans="1:9" ht="31.5">
      <c r="A359" s="162" t="s">
        <v>190</v>
      </c>
      <c r="B359" s="66"/>
      <c r="C359" s="48" t="s">
        <v>129</v>
      </c>
      <c r="D359" s="48" t="s">
        <v>171</v>
      </c>
      <c r="E359" s="49" t="s">
        <v>356</v>
      </c>
      <c r="F359" s="56" t="s">
        <v>178</v>
      </c>
      <c r="G359" s="62">
        <f t="shared" si="67"/>
        <v>1779.9</v>
      </c>
      <c r="H359" s="62">
        <f t="shared" si="67"/>
        <v>1779.9</v>
      </c>
      <c r="I359" s="62">
        <f t="shared" si="67"/>
        <v>0</v>
      </c>
    </row>
    <row r="360" spans="1:9" ht="15.75">
      <c r="A360" s="252" t="s">
        <v>191</v>
      </c>
      <c r="B360" s="66"/>
      <c r="C360" s="48" t="s">
        <v>129</v>
      </c>
      <c r="D360" s="48" t="s">
        <v>171</v>
      </c>
      <c r="E360" s="49" t="s">
        <v>356</v>
      </c>
      <c r="F360" s="56" t="s">
        <v>192</v>
      </c>
      <c r="G360" s="62">
        <v>1779.9</v>
      </c>
      <c r="H360" s="62">
        <v>1779.9</v>
      </c>
      <c r="I360" s="62">
        <f>G360-H360</f>
        <v>0</v>
      </c>
    </row>
    <row r="361" spans="1:9" ht="31.5">
      <c r="A361" s="261" t="s">
        <v>313</v>
      </c>
      <c r="B361" s="86"/>
      <c r="C361" s="80" t="s">
        <v>129</v>
      </c>
      <c r="D361" s="80" t="s">
        <v>171</v>
      </c>
      <c r="E361" s="81" t="s">
        <v>314</v>
      </c>
      <c r="F361" s="76"/>
      <c r="G361" s="62">
        <f aca="true" t="shared" si="68" ref="G361:I362">G362</f>
        <v>55</v>
      </c>
      <c r="H361" s="62">
        <f t="shared" si="68"/>
        <v>55</v>
      </c>
      <c r="I361" s="62">
        <f t="shared" si="68"/>
        <v>0</v>
      </c>
    </row>
    <row r="362" spans="1:9" s="306" customFormat="1" ht="31.5">
      <c r="A362" s="259" t="s">
        <v>190</v>
      </c>
      <c r="B362" s="86"/>
      <c r="C362" s="80" t="s">
        <v>129</v>
      </c>
      <c r="D362" s="80" t="s">
        <v>171</v>
      </c>
      <c r="E362" s="81" t="s">
        <v>314</v>
      </c>
      <c r="F362" s="76" t="s">
        <v>178</v>
      </c>
      <c r="G362" s="62">
        <f t="shared" si="68"/>
        <v>55</v>
      </c>
      <c r="H362" s="62">
        <f t="shared" si="68"/>
        <v>55</v>
      </c>
      <c r="I362" s="62">
        <f t="shared" si="68"/>
        <v>0</v>
      </c>
    </row>
    <row r="363" spans="1:9" s="306" customFormat="1" ht="15.75">
      <c r="A363" s="260" t="s">
        <v>191</v>
      </c>
      <c r="B363" s="86"/>
      <c r="C363" s="80" t="s">
        <v>129</v>
      </c>
      <c r="D363" s="80" t="s">
        <v>171</v>
      </c>
      <c r="E363" s="81" t="s">
        <v>314</v>
      </c>
      <c r="F363" s="76" t="s">
        <v>192</v>
      </c>
      <c r="G363" s="62">
        <v>55</v>
      </c>
      <c r="H363" s="62">
        <v>55</v>
      </c>
      <c r="I363" s="62">
        <f>G363-H363</f>
        <v>0</v>
      </c>
    </row>
    <row r="364" spans="1:9" s="306" customFormat="1" ht="31.5">
      <c r="A364" s="261" t="s">
        <v>595</v>
      </c>
      <c r="B364" s="86"/>
      <c r="C364" s="80" t="s">
        <v>129</v>
      </c>
      <c r="D364" s="80" t="s">
        <v>171</v>
      </c>
      <c r="E364" s="81" t="s">
        <v>710</v>
      </c>
      <c r="F364" s="76"/>
      <c r="G364" s="62">
        <f aca="true" t="shared" si="69" ref="G364:I365">G365</f>
        <v>1492.3</v>
      </c>
      <c r="H364" s="62">
        <f t="shared" si="69"/>
        <v>0</v>
      </c>
      <c r="I364" s="62">
        <f t="shared" si="69"/>
        <v>1492.3</v>
      </c>
    </row>
    <row r="365" spans="1:9" s="306" customFormat="1" ht="31.5">
      <c r="A365" s="259" t="s">
        <v>190</v>
      </c>
      <c r="B365" s="86"/>
      <c r="C365" s="80" t="s">
        <v>129</v>
      </c>
      <c r="D365" s="80" t="s">
        <v>171</v>
      </c>
      <c r="E365" s="81" t="s">
        <v>710</v>
      </c>
      <c r="F365" s="76" t="s">
        <v>178</v>
      </c>
      <c r="G365" s="62">
        <f t="shared" si="69"/>
        <v>1492.3</v>
      </c>
      <c r="H365" s="62">
        <f t="shared" si="69"/>
        <v>0</v>
      </c>
      <c r="I365" s="62">
        <f t="shared" si="69"/>
        <v>1492.3</v>
      </c>
    </row>
    <row r="366" spans="1:9" s="306" customFormat="1" ht="15.75">
      <c r="A366" s="260" t="s">
        <v>191</v>
      </c>
      <c r="B366" s="86"/>
      <c r="C366" s="80" t="s">
        <v>129</v>
      </c>
      <c r="D366" s="80" t="s">
        <v>171</v>
      </c>
      <c r="E366" s="81" t="s">
        <v>710</v>
      </c>
      <c r="F366" s="76" t="s">
        <v>192</v>
      </c>
      <c r="G366" s="62">
        <v>1492.3</v>
      </c>
      <c r="H366" s="62">
        <v>0</v>
      </c>
      <c r="I366" s="62">
        <f>G366-H366</f>
        <v>1492.3</v>
      </c>
    </row>
    <row r="367" spans="1:9" s="306" customFormat="1" ht="31.5">
      <c r="A367" s="261" t="s">
        <v>358</v>
      </c>
      <c r="B367" s="86"/>
      <c r="C367" s="80" t="s">
        <v>129</v>
      </c>
      <c r="D367" s="80" t="s">
        <v>171</v>
      </c>
      <c r="E367" s="81" t="s">
        <v>357</v>
      </c>
      <c r="F367" s="76"/>
      <c r="G367" s="62">
        <f aca="true" t="shared" si="70" ref="G367:I368">G368</f>
        <v>27.6</v>
      </c>
      <c r="H367" s="62">
        <f t="shared" si="70"/>
        <v>27.6</v>
      </c>
      <c r="I367" s="62">
        <f t="shared" si="70"/>
        <v>0</v>
      </c>
    </row>
    <row r="368" spans="1:9" s="306" customFormat="1" ht="31.5">
      <c r="A368" s="259" t="s">
        <v>190</v>
      </c>
      <c r="B368" s="86"/>
      <c r="C368" s="80" t="s">
        <v>129</v>
      </c>
      <c r="D368" s="80" t="s">
        <v>171</v>
      </c>
      <c r="E368" s="81" t="s">
        <v>357</v>
      </c>
      <c r="F368" s="76" t="s">
        <v>178</v>
      </c>
      <c r="G368" s="62">
        <f t="shared" si="70"/>
        <v>27.6</v>
      </c>
      <c r="H368" s="62">
        <f t="shared" si="70"/>
        <v>27.6</v>
      </c>
      <c r="I368" s="62">
        <f t="shared" si="70"/>
        <v>0</v>
      </c>
    </row>
    <row r="369" spans="1:9" s="306" customFormat="1" ht="15.75">
      <c r="A369" s="260" t="s">
        <v>191</v>
      </c>
      <c r="B369" s="86"/>
      <c r="C369" s="80" t="s">
        <v>129</v>
      </c>
      <c r="D369" s="80" t="s">
        <v>171</v>
      </c>
      <c r="E369" s="81" t="s">
        <v>357</v>
      </c>
      <c r="F369" s="76" t="s">
        <v>192</v>
      </c>
      <c r="G369" s="62">
        <v>27.6</v>
      </c>
      <c r="H369" s="62">
        <v>27.6</v>
      </c>
      <c r="I369" s="62">
        <f>G369-H369</f>
        <v>0</v>
      </c>
    </row>
    <row r="370" spans="1:9" ht="51.75" customHeight="1">
      <c r="A370" s="235" t="s">
        <v>470</v>
      </c>
      <c r="B370" s="82"/>
      <c r="C370" s="80" t="s">
        <v>129</v>
      </c>
      <c r="D370" s="80" t="s">
        <v>171</v>
      </c>
      <c r="E370" s="81" t="s">
        <v>422</v>
      </c>
      <c r="F370" s="76"/>
      <c r="G370" s="88">
        <f aca="true" t="shared" si="71" ref="G370:I371">G371</f>
        <v>246.666</v>
      </c>
      <c r="H370" s="88">
        <f t="shared" si="71"/>
        <v>246.666</v>
      </c>
      <c r="I370" s="88">
        <f t="shared" si="71"/>
        <v>0</v>
      </c>
    </row>
    <row r="371" spans="1:9" ht="15" customHeight="1">
      <c r="A371" s="259" t="s">
        <v>190</v>
      </c>
      <c r="B371" s="82"/>
      <c r="C371" s="80" t="s">
        <v>129</v>
      </c>
      <c r="D371" s="80" t="s">
        <v>171</v>
      </c>
      <c r="E371" s="81" t="s">
        <v>422</v>
      </c>
      <c r="F371" s="76" t="s">
        <v>178</v>
      </c>
      <c r="G371" s="88">
        <f t="shared" si="71"/>
        <v>246.666</v>
      </c>
      <c r="H371" s="88">
        <f t="shared" si="71"/>
        <v>246.666</v>
      </c>
      <c r="I371" s="88">
        <f t="shared" si="71"/>
        <v>0</v>
      </c>
    </row>
    <row r="372" spans="1:9" ht="18.75" customHeight="1">
      <c r="A372" s="260" t="s">
        <v>191</v>
      </c>
      <c r="B372" s="82"/>
      <c r="C372" s="80" t="s">
        <v>129</v>
      </c>
      <c r="D372" s="80" t="s">
        <v>171</v>
      </c>
      <c r="E372" s="81" t="s">
        <v>422</v>
      </c>
      <c r="F372" s="76" t="s">
        <v>192</v>
      </c>
      <c r="G372" s="62">
        <v>246.666</v>
      </c>
      <c r="H372" s="62">
        <v>246.666</v>
      </c>
      <c r="I372" s="62">
        <f>G372-H372</f>
        <v>0</v>
      </c>
    </row>
    <row r="373" spans="1:9" ht="30" customHeight="1">
      <c r="A373" s="251" t="s">
        <v>336</v>
      </c>
      <c r="B373" s="57"/>
      <c r="C373" s="45" t="s">
        <v>129</v>
      </c>
      <c r="D373" s="45" t="s">
        <v>171</v>
      </c>
      <c r="E373" s="52" t="s">
        <v>38</v>
      </c>
      <c r="F373" s="57"/>
      <c r="G373" s="58">
        <f>G374</f>
        <v>250</v>
      </c>
      <c r="H373" s="58">
        <f aca="true" t="shared" si="72" ref="H373:I376">H374</f>
        <v>250</v>
      </c>
      <c r="I373" s="58">
        <f t="shared" si="72"/>
        <v>0</v>
      </c>
    </row>
    <row r="374" spans="1:9" ht="18.75" customHeight="1">
      <c r="A374" s="265" t="s">
        <v>549</v>
      </c>
      <c r="B374" s="57"/>
      <c r="C374" s="45" t="s">
        <v>129</v>
      </c>
      <c r="D374" s="45" t="s">
        <v>171</v>
      </c>
      <c r="E374" s="52" t="s">
        <v>225</v>
      </c>
      <c r="F374" s="57"/>
      <c r="G374" s="58">
        <f>G375</f>
        <v>250</v>
      </c>
      <c r="H374" s="58">
        <f t="shared" si="72"/>
        <v>250</v>
      </c>
      <c r="I374" s="58">
        <f t="shared" si="72"/>
        <v>0</v>
      </c>
    </row>
    <row r="375" spans="1:9" s="306" customFormat="1" ht="15.75">
      <c r="A375" s="266" t="s">
        <v>558</v>
      </c>
      <c r="B375" s="86"/>
      <c r="C375" s="80" t="s">
        <v>129</v>
      </c>
      <c r="D375" s="80" t="s">
        <v>171</v>
      </c>
      <c r="E375" s="81" t="s">
        <v>39</v>
      </c>
      <c r="F375" s="76"/>
      <c r="G375" s="62">
        <f>G376</f>
        <v>250</v>
      </c>
      <c r="H375" s="62">
        <f t="shared" si="72"/>
        <v>250</v>
      </c>
      <c r="I375" s="62">
        <f t="shared" si="72"/>
        <v>0</v>
      </c>
    </row>
    <row r="376" spans="1:9" s="306" customFormat="1" ht="31.5">
      <c r="A376" s="162" t="s">
        <v>190</v>
      </c>
      <c r="B376" s="47"/>
      <c r="C376" s="48" t="s">
        <v>129</v>
      </c>
      <c r="D376" s="48" t="s">
        <v>171</v>
      </c>
      <c r="E376" s="81" t="s">
        <v>39</v>
      </c>
      <c r="F376" s="56" t="s">
        <v>178</v>
      </c>
      <c r="G376" s="62">
        <f>G377</f>
        <v>250</v>
      </c>
      <c r="H376" s="62">
        <f t="shared" si="72"/>
        <v>250</v>
      </c>
      <c r="I376" s="62">
        <f t="shared" si="72"/>
        <v>0</v>
      </c>
    </row>
    <row r="377" spans="1:9" s="306" customFormat="1" ht="15.75">
      <c r="A377" s="252" t="s">
        <v>191</v>
      </c>
      <c r="B377" s="47"/>
      <c r="C377" s="48" t="s">
        <v>129</v>
      </c>
      <c r="D377" s="48" t="s">
        <v>171</v>
      </c>
      <c r="E377" s="81" t="s">
        <v>39</v>
      </c>
      <c r="F377" s="56" t="s">
        <v>192</v>
      </c>
      <c r="G377" s="62">
        <v>250</v>
      </c>
      <c r="H377" s="62">
        <v>250</v>
      </c>
      <c r="I377" s="62">
        <f>G377-H377</f>
        <v>0</v>
      </c>
    </row>
    <row r="378" spans="1:9" s="306" customFormat="1" ht="30.75" customHeight="1">
      <c r="A378" s="233" t="s">
        <v>539</v>
      </c>
      <c r="B378" s="51"/>
      <c r="C378" s="45" t="s">
        <v>129</v>
      </c>
      <c r="D378" s="45" t="s">
        <v>171</v>
      </c>
      <c r="E378" s="52" t="s">
        <v>80</v>
      </c>
      <c r="F378" s="57"/>
      <c r="G378" s="58">
        <f>G379</f>
        <v>250</v>
      </c>
      <c r="H378" s="58">
        <f aca="true" t="shared" si="73" ref="H378:I380">H379</f>
        <v>250</v>
      </c>
      <c r="I378" s="58">
        <f t="shared" si="73"/>
        <v>0</v>
      </c>
    </row>
    <row r="379" spans="1:9" s="306" customFormat="1" ht="15.75" customHeight="1">
      <c r="A379" s="267" t="s">
        <v>540</v>
      </c>
      <c r="B379" s="66"/>
      <c r="C379" s="48" t="s">
        <v>129</v>
      </c>
      <c r="D379" s="48" t="s">
        <v>171</v>
      </c>
      <c r="E379" s="49" t="s">
        <v>81</v>
      </c>
      <c r="F379" s="56"/>
      <c r="G379" s="62">
        <f>G380</f>
        <v>250</v>
      </c>
      <c r="H379" s="62">
        <f t="shared" si="73"/>
        <v>250</v>
      </c>
      <c r="I379" s="62">
        <f t="shared" si="73"/>
        <v>0</v>
      </c>
    </row>
    <row r="380" spans="1:9" s="306" customFormat="1" ht="31.5">
      <c r="A380" s="162" t="s">
        <v>190</v>
      </c>
      <c r="B380" s="66"/>
      <c r="C380" s="48" t="s">
        <v>129</v>
      </c>
      <c r="D380" s="48" t="s">
        <v>171</v>
      </c>
      <c r="E380" s="49" t="s">
        <v>81</v>
      </c>
      <c r="F380" s="56" t="s">
        <v>178</v>
      </c>
      <c r="G380" s="62">
        <f>G381</f>
        <v>250</v>
      </c>
      <c r="H380" s="62">
        <f t="shared" si="73"/>
        <v>250</v>
      </c>
      <c r="I380" s="62">
        <f t="shared" si="73"/>
        <v>0</v>
      </c>
    </row>
    <row r="381" spans="1:9" s="306" customFormat="1" ht="15.75">
      <c r="A381" s="252" t="s">
        <v>191</v>
      </c>
      <c r="B381" s="66"/>
      <c r="C381" s="48" t="s">
        <v>129</v>
      </c>
      <c r="D381" s="48" t="s">
        <v>171</v>
      </c>
      <c r="E381" s="49" t="s">
        <v>81</v>
      </c>
      <c r="F381" s="56" t="s">
        <v>192</v>
      </c>
      <c r="G381" s="62">
        <v>250</v>
      </c>
      <c r="H381" s="62">
        <v>250</v>
      </c>
      <c r="I381" s="62">
        <f>G381-H381</f>
        <v>0</v>
      </c>
    </row>
    <row r="382" spans="1:9" ht="15.75">
      <c r="A382" s="268" t="s">
        <v>240</v>
      </c>
      <c r="B382" s="51"/>
      <c r="C382" s="45" t="s">
        <v>129</v>
      </c>
      <c r="D382" s="45" t="s">
        <v>158</v>
      </c>
      <c r="E382" s="52"/>
      <c r="F382" s="56"/>
      <c r="G382" s="58">
        <f>G383+G432+G436+G428+G441</f>
        <v>78326.08</v>
      </c>
      <c r="H382" s="58">
        <f>H383+H432+H436</f>
        <v>65156.05</v>
      </c>
      <c r="I382" s="58">
        <f>I383+I432+I436+I428+I441</f>
        <v>13170.029999999999</v>
      </c>
    </row>
    <row r="383" spans="1:9" ht="15.75">
      <c r="A383" s="257" t="s">
        <v>546</v>
      </c>
      <c r="B383" s="93"/>
      <c r="C383" s="93" t="s">
        <v>129</v>
      </c>
      <c r="D383" s="93" t="s">
        <v>158</v>
      </c>
      <c r="E383" s="98" t="s">
        <v>11</v>
      </c>
      <c r="F383" s="56"/>
      <c r="G383" s="58">
        <f>G384</f>
        <v>35958.39</v>
      </c>
      <c r="H383" s="58">
        <f>H384</f>
        <v>35908.36</v>
      </c>
      <c r="I383" s="58">
        <f>I384</f>
        <v>50.03000000000003</v>
      </c>
    </row>
    <row r="384" spans="1:9" ht="31.5">
      <c r="A384" s="233" t="s">
        <v>547</v>
      </c>
      <c r="B384" s="77"/>
      <c r="C384" s="45" t="s">
        <v>129</v>
      </c>
      <c r="D384" s="45" t="s">
        <v>158</v>
      </c>
      <c r="E384" s="52" t="s">
        <v>33</v>
      </c>
      <c r="F384" s="57"/>
      <c r="G384" s="58">
        <f>G385+G395+G398+G401+G404+G407+G410+G413+G416+G419+G388+G422+G425</f>
        <v>35958.39</v>
      </c>
      <c r="H384" s="58">
        <f>H385+H395+H398+H401+H404+H407+H410+H413+H416+H419+H388+H422+H425</f>
        <v>35908.36</v>
      </c>
      <c r="I384" s="58">
        <f>I385+I395+I398+I401+I404+I407+I410+I413+I416+I419+I388+I422+I425</f>
        <v>50.03000000000003</v>
      </c>
    </row>
    <row r="385" spans="1:9" ht="15.75">
      <c r="A385" s="267" t="s">
        <v>106</v>
      </c>
      <c r="B385" s="47"/>
      <c r="C385" s="48" t="s">
        <v>129</v>
      </c>
      <c r="D385" s="48" t="s">
        <v>158</v>
      </c>
      <c r="E385" s="49" t="s">
        <v>34</v>
      </c>
      <c r="F385" s="56"/>
      <c r="G385" s="62">
        <f>G386</f>
        <v>17938.1</v>
      </c>
      <c r="H385" s="62">
        <f>H386</f>
        <v>17938.1</v>
      </c>
      <c r="I385" s="62">
        <f>I386</f>
        <v>0</v>
      </c>
    </row>
    <row r="386" spans="1:9" ht="31.5">
      <c r="A386" s="162" t="s">
        <v>190</v>
      </c>
      <c r="B386" s="47"/>
      <c r="C386" s="48" t="s">
        <v>129</v>
      </c>
      <c r="D386" s="48" t="s">
        <v>158</v>
      </c>
      <c r="E386" s="49" t="s">
        <v>34</v>
      </c>
      <c r="F386" s="56" t="s">
        <v>178</v>
      </c>
      <c r="G386" s="62">
        <f>SUM(G387:G387)</f>
        <v>17938.1</v>
      </c>
      <c r="H386" s="62">
        <f>SUM(H387:H387)</f>
        <v>17938.1</v>
      </c>
      <c r="I386" s="62">
        <f>SUM(I387:I387)</f>
        <v>0</v>
      </c>
    </row>
    <row r="387" spans="1:9" ht="15.75">
      <c r="A387" s="252" t="s">
        <v>195</v>
      </c>
      <c r="B387" s="51"/>
      <c r="C387" s="48" t="s">
        <v>129</v>
      </c>
      <c r="D387" s="48" t="s">
        <v>158</v>
      </c>
      <c r="E387" s="49" t="s">
        <v>34</v>
      </c>
      <c r="F387" s="56" t="s">
        <v>196</v>
      </c>
      <c r="G387" s="62">
        <v>17938.1</v>
      </c>
      <c r="H387" s="62">
        <v>17938.1</v>
      </c>
      <c r="I387" s="62">
        <f>G387-H387</f>
        <v>0</v>
      </c>
    </row>
    <row r="388" spans="1:9" s="306" customFormat="1" ht="15.75">
      <c r="A388" s="243" t="s">
        <v>381</v>
      </c>
      <c r="B388" s="66"/>
      <c r="C388" s="48" t="s">
        <v>129</v>
      </c>
      <c r="D388" s="48" t="s">
        <v>158</v>
      </c>
      <c r="E388" s="49" t="s">
        <v>379</v>
      </c>
      <c r="F388" s="56"/>
      <c r="G388" s="70">
        <f>G389+G393</f>
        <v>13277.390000000001</v>
      </c>
      <c r="H388" s="70">
        <f>H389+H393</f>
        <v>13277.390000000001</v>
      </c>
      <c r="I388" s="70">
        <f>I389+I393</f>
        <v>0</v>
      </c>
    </row>
    <row r="389" spans="1:9" s="306" customFormat="1" ht="31.5">
      <c r="A389" s="162" t="s">
        <v>190</v>
      </c>
      <c r="B389" s="66"/>
      <c r="C389" s="48" t="s">
        <v>129</v>
      </c>
      <c r="D389" s="48" t="s">
        <v>158</v>
      </c>
      <c r="E389" s="49" t="s">
        <v>379</v>
      </c>
      <c r="F389" s="56" t="s">
        <v>178</v>
      </c>
      <c r="G389" s="70">
        <f>G390+G391+G392</f>
        <v>13133.69</v>
      </c>
      <c r="H389" s="70">
        <f>H390+H391+H392</f>
        <v>13133.69</v>
      </c>
      <c r="I389" s="70">
        <f>I390+I391+I392</f>
        <v>0</v>
      </c>
    </row>
    <row r="390" spans="1:9" s="306" customFormat="1" ht="15.75">
      <c r="A390" s="234" t="s">
        <v>191</v>
      </c>
      <c r="B390" s="66"/>
      <c r="C390" s="48" t="s">
        <v>129</v>
      </c>
      <c r="D390" s="48" t="s">
        <v>158</v>
      </c>
      <c r="E390" s="49" t="s">
        <v>379</v>
      </c>
      <c r="F390" s="56" t="s">
        <v>192</v>
      </c>
      <c r="G390" s="62">
        <v>143.7</v>
      </c>
      <c r="H390" s="62">
        <v>143.7</v>
      </c>
      <c r="I390" s="62">
        <f>G390-H390</f>
        <v>0</v>
      </c>
    </row>
    <row r="391" spans="1:9" s="306" customFormat="1" ht="15.75">
      <c r="A391" s="252" t="s">
        <v>197</v>
      </c>
      <c r="B391" s="66"/>
      <c r="C391" s="48" t="s">
        <v>129</v>
      </c>
      <c r="D391" s="48" t="s">
        <v>158</v>
      </c>
      <c r="E391" s="49" t="s">
        <v>379</v>
      </c>
      <c r="F391" s="56" t="s">
        <v>196</v>
      </c>
      <c r="G391" s="62">
        <v>12846.39</v>
      </c>
      <c r="H391" s="62">
        <v>12846.39</v>
      </c>
      <c r="I391" s="62">
        <f>G391-H391</f>
        <v>0</v>
      </c>
    </row>
    <row r="392" spans="1:9" s="306" customFormat="1" ht="31.5">
      <c r="A392" s="234" t="s">
        <v>605</v>
      </c>
      <c r="B392" s="66"/>
      <c r="C392" s="48" t="s">
        <v>129</v>
      </c>
      <c r="D392" s="48" t="s">
        <v>158</v>
      </c>
      <c r="E392" s="49" t="s">
        <v>379</v>
      </c>
      <c r="F392" s="56" t="s">
        <v>203</v>
      </c>
      <c r="G392" s="62">
        <v>143.6</v>
      </c>
      <c r="H392" s="62">
        <v>143.6</v>
      </c>
      <c r="I392" s="62">
        <f>G392-H392</f>
        <v>0</v>
      </c>
    </row>
    <row r="393" spans="1:9" s="306" customFormat="1" ht="15.75">
      <c r="A393" s="234" t="s">
        <v>90</v>
      </c>
      <c r="B393" s="66"/>
      <c r="C393" s="48" t="s">
        <v>129</v>
      </c>
      <c r="D393" s="48" t="s">
        <v>158</v>
      </c>
      <c r="E393" s="49" t="s">
        <v>379</v>
      </c>
      <c r="F393" s="56" t="s">
        <v>87</v>
      </c>
      <c r="G393" s="62">
        <f>G394</f>
        <v>143.7</v>
      </c>
      <c r="H393" s="62">
        <f>H394</f>
        <v>143.7</v>
      </c>
      <c r="I393" s="62">
        <f>I394</f>
        <v>0</v>
      </c>
    </row>
    <row r="394" spans="1:9" s="306" customFormat="1" ht="31.5">
      <c r="A394" s="234" t="s">
        <v>228</v>
      </c>
      <c r="B394" s="66"/>
      <c r="C394" s="48" t="s">
        <v>129</v>
      </c>
      <c r="D394" s="48" t="s">
        <v>158</v>
      </c>
      <c r="E394" s="49" t="s">
        <v>379</v>
      </c>
      <c r="F394" s="56" t="s">
        <v>88</v>
      </c>
      <c r="G394" s="62">
        <v>143.7</v>
      </c>
      <c r="H394" s="62">
        <v>143.7</v>
      </c>
      <c r="I394" s="62">
        <f>G394-H394</f>
        <v>0</v>
      </c>
    </row>
    <row r="395" spans="1:9" s="306" customFormat="1" ht="31.5">
      <c r="A395" s="256" t="s">
        <v>627</v>
      </c>
      <c r="B395" s="66"/>
      <c r="C395" s="48" t="s">
        <v>129</v>
      </c>
      <c r="D395" s="48" t="s">
        <v>158</v>
      </c>
      <c r="E395" s="56" t="s">
        <v>606</v>
      </c>
      <c r="F395" s="56"/>
      <c r="G395" s="62">
        <f aca="true" t="shared" si="74" ref="G395:I396">G396</f>
        <v>454.8</v>
      </c>
      <c r="H395" s="62">
        <f t="shared" si="74"/>
        <v>354.77</v>
      </c>
      <c r="I395" s="62">
        <f t="shared" si="74"/>
        <v>100.03000000000003</v>
      </c>
    </row>
    <row r="396" spans="1:9" s="306" customFormat="1" ht="31.5">
      <c r="A396" s="162" t="s">
        <v>190</v>
      </c>
      <c r="B396" s="66"/>
      <c r="C396" s="48" t="s">
        <v>129</v>
      </c>
      <c r="D396" s="48" t="s">
        <v>158</v>
      </c>
      <c r="E396" s="56" t="s">
        <v>606</v>
      </c>
      <c r="F396" s="56" t="s">
        <v>178</v>
      </c>
      <c r="G396" s="62">
        <f t="shared" si="74"/>
        <v>454.8</v>
      </c>
      <c r="H396" s="62">
        <f t="shared" si="74"/>
        <v>354.77</v>
      </c>
      <c r="I396" s="62">
        <f t="shared" si="74"/>
        <v>100.03000000000003</v>
      </c>
    </row>
    <row r="397" spans="1:9" s="306" customFormat="1" ht="15.75">
      <c r="A397" s="234" t="s">
        <v>195</v>
      </c>
      <c r="B397" s="66"/>
      <c r="C397" s="48" t="s">
        <v>129</v>
      </c>
      <c r="D397" s="48" t="s">
        <v>158</v>
      </c>
      <c r="E397" s="56" t="s">
        <v>606</v>
      </c>
      <c r="F397" s="56" t="s">
        <v>196</v>
      </c>
      <c r="G397" s="62">
        <v>454.8</v>
      </c>
      <c r="H397" s="62">
        <v>354.77</v>
      </c>
      <c r="I397" s="62">
        <f>G397-H397</f>
        <v>100.03000000000003</v>
      </c>
    </row>
    <row r="398" spans="1:9" ht="15.75">
      <c r="A398" s="256" t="s">
        <v>216</v>
      </c>
      <c r="B398" s="51"/>
      <c r="C398" s="48" t="s">
        <v>129</v>
      </c>
      <c r="D398" s="48" t="s">
        <v>158</v>
      </c>
      <c r="E398" s="49" t="s">
        <v>218</v>
      </c>
      <c r="F398" s="56"/>
      <c r="G398" s="62">
        <f aca="true" t="shared" si="75" ref="G398:I399">G399</f>
        <v>125</v>
      </c>
      <c r="H398" s="62">
        <f t="shared" si="75"/>
        <v>125</v>
      </c>
      <c r="I398" s="62">
        <f t="shared" si="75"/>
        <v>0</v>
      </c>
    </row>
    <row r="399" spans="1:9" ht="24.75" customHeight="1">
      <c r="A399" s="162" t="s">
        <v>190</v>
      </c>
      <c r="B399" s="51"/>
      <c r="C399" s="48" t="s">
        <v>129</v>
      </c>
      <c r="D399" s="48" t="s">
        <v>158</v>
      </c>
      <c r="E399" s="49" t="s">
        <v>218</v>
      </c>
      <c r="F399" s="56" t="s">
        <v>178</v>
      </c>
      <c r="G399" s="62">
        <f t="shared" si="75"/>
        <v>125</v>
      </c>
      <c r="H399" s="62">
        <f t="shared" si="75"/>
        <v>125</v>
      </c>
      <c r="I399" s="62">
        <f t="shared" si="75"/>
        <v>0</v>
      </c>
    </row>
    <row r="400" spans="1:9" ht="15" customHeight="1">
      <c r="A400" s="252" t="s">
        <v>195</v>
      </c>
      <c r="B400" s="51"/>
      <c r="C400" s="48" t="s">
        <v>129</v>
      </c>
      <c r="D400" s="48" t="s">
        <v>158</v>
      </c>
      <c r="E400" s="49" t="s">
        <v>218</v>
      </c>
      <c r="F400" s="56" t="s">
        <v>196</v>
      </c>
      <c r="G400" s="62">
        <v>125</v>
      </c>
      <c r="H400" s="62">
        <v>125</v>
      </c>
      <c r="I400" s="62">
        <f>G400-H400</f>
        <v>0</v>
      </c>
    </row>
    <row r="401" spans="1:9" ht="18.75" customHeight="1">
      <c r="A401" s="234" t="s">
        <v>105</v>
      </c>
      <c r="B401" s="47"/>
      <c r="C401" s="48" t="s">
        <v>129</v>
      </c>
      <c r="D401" s="48" t="s">
        <v>158</v>
      </c>
      <c r="E401" s="49" t="s">
        <v>319</v>
      </c>
      <c r="F401" s="56"/>
      <c r="G401" s="62">
        <f aca="true" t="shared" si="76" ref="G401:I402">G402</f>
        <v>20</v>
      </c>
      <c r="H401" s="62">
        <f t="shared" si="76"/>
        <v>20</v>
      </c>
      <c r="I401" s="62">
        <f t="shared" si="76"/>
        <v>0</v>
      </c>
    </row>
    <row r="402" spans="1:9" ht="31.5" customHeight="1">
      <c r="A402" s="162" t="s">
        <v>190</v>
      </c>
      <c r="B402" s="47"/>
      <c r="C402" s="48" t="s">
        <v>129</v>
      </c>
      <c r="D402" s="48" t="s">
        <v>158</v>
      </c>
      <c r="E402" s="49" t="s">
        <v>319</v>
      </c>
      <c r="F402" s="56" t="s">
        <v>178</v>
      </c>
      <c r="G402" s="62">
        <f t="shared" si="76"/>
        <v>20</v>
      </c>
      <c r="H402" s="62">
        <f t="shared" si="76"/>
        <v>20</v>
      </c>
      <c r="I402" s="62">
        <f t="shared" si="76"/>
        <v>0</v>
      </c>
    </row>
    <row r="403" spans="1:9" ht="15" customHeight="1">
      <c r="A403" s="252" t="s">
        <v>195</v>
      </c>
      <c r="B403" s="47"/>
      <c r="C403" s="48" t="s">
        <v>129</v>
      </c>
      <c r="D403" s="48" t="s">
        <v>158</v>
      </c>
      <c r="E403" s="49" t="s">
        <v>319</v>
      </c>
      <c r="F403" s="56" t="s">
        <v>196</v>
      </c>
      <c r="G403" s="62">
        <v>20</v>
      </c>
      <c r="H403" s="62">
        <v>20</v>
      </c>
      <c r="I403" s="62">
        <f>G403-H403</f>
        <v>0</v>
      </c>
    </row>
    <row r="404" spans="1:9" ht="15" customHeight="1">
      <c r="A404" s="252" t="s">
        <v>98</v>
      </c>
      <c r="B404" s="47"/>
      <c r="C404" s="48" t="s">
        <v>129</v>
      </c>
      <c r="D404" s="48" t="s">
        <v>158</v>
      </c>
      <c r="E404" s="49" t="s">
        <v>706</v>
      </c>
      <c r="F404" s="56"/>
      <c r="G404" s="62">
        <f aca="true" t="shared" si="77" ref="G404:I405">G405</f>
        <v>490</v>
      </c>
      <c r="H404" s="62">
        <f t="shared" si="77"/>
        <v>490</v>
      </c>
      <c r="I404" s="62">
        <f t="shared" si="77"/>
        <v>0</v>
      </c>
    </row>
    <row r="405" spans="1:9" ht="15" customHeight="1">
      <c r="A405" s="162" t="s">
        <v>190</v>
      </c>
      <c r="B405" s="47"/>
      <c r="C405" s="48" t="s">
        <v>129</v>
      </c>
      <c r="D405" s="48" t="s">
        <v>158</v>
      </c>
      <c r="E405" s="49" t="s">
        <v>706</v>
      </c>
      <c r="F405" s="56" t="s">
        <v>178</v>
      </c>
      <c r="G405" s="62">
        <f t="shared" si="77"/>
        <v>490</v>
      </c>
      <c r="H405" s="62">
        <f t="shared" si="77"/>
        <v>490</v>
      </c>
      <c r="I405" s="62">
        <f t="shared" si="77"/>
        <v>0</v>
      </c>
    </row>
    <row r="406" spans="1:9" ht="15" customHeight="1">
      <c r="A406" s="252" t="s">
        <v>195</v>
      </c>
      <c r="B406" s="47"/>
      <c r="C406" s="48" t="s">
        <v>129</v>
      </c>
      <c r="D406" s="48" t="s">
        <v>158</v>
      </c>
      <c r="E406" s="49" t="s">
        <v>706</v>
      </c>
      <c r="F406" s="56" t="s">
        <v>196</v>
      </c>
      <c r="G406" s="62">
        <v>490</v>
      </c>
      <c r="H406" s="62">
        <v>490</v>
      </c>
      <c r="I406" s="62">
        <f>G406-H406</f>
        <v>0</v>
      </c>
    </row>
    <row r="407" spans="1:9" ht="15" customHeight="1">
      <c r="A407" s="243" t="s">
        <v>701</v>
      </c>
      <c r="B407" s="51"/>
      <c r="C407" s="48" t="s">
        <v>176</v>
      </c>
      <c r="D407" s="48" t="s">
        <v>158</v>
      </c>
      <c r="E407" s="49" t="s">
        <v>700</v>
      </c>
      <c r="F407" s="56"/>
      <c r="G407" s="62">
        <f aca="true" t="shared" si="78" ref="G407:I408">G408</f>
        <v>3000</v>
      </c>
      <c r="H407" s="62">
        <f t="shared" si="78"/>
        <v>3000</v>
      </c>
      <c r="I407" s="62">
        <f t="shared" si="78"/>
        <v>0</v>
      </c>
    </row>
    <row r="408" spans="1:9" ht="15" customHeight="1">
      <c r="A408" s="162" t="s">
        <v>190</v>
      </c>
      <c r="B408" s="51"/>
      <c r="C408" s="48" t="s">
        <v>129</v>
      </c>
      <c r="D408" s="48" t="s">
        <v>158</v>
      </c>
      <c r="E408" s="49" t="s">
        <v>700</v>
      </c>
      <c r="F408" s="56" t="s">
        <v>178</v>
      </c>
      <c r="G408" s="62">
        <f t="shared" si="78"/>
        <v>3000</v>
      </c>
      <c r="H408" s="62">
        <f t="shared" si="78"/>
        <v>3000</v>
      </c>
      <c r="I408" s="62">
        <f t="shared" si="78"/>
        <v>0</v>
      </c>
    </row>
    <row r="409" spans="1:9" ht="15" customHeight="1">
      <c r="A409" s="252" t="s">
        <v>197</v>
      </c>
      <c r="B409" s="51"/>
      <c r="C409" s="48" t="s">
        <v>129</v>
      </c>
      <c r="D409" s="48" t="s">
        <v>158</v>
      </c>
      <c r="E409" s="49" t="s">
        <v>700</v>
      </c>
      <c r="F409" s="56" t="s">
        <v>196</v>
      </c>
      <c r="G409" s="62">
        <v>3000</v>
      </c>
      <c r="H409" s="62">
        <v>3000</v>
      </c>
      <c r="I409" s="62">
        <f>G409-H409</f>
        <v>0</v>
      </c>
    </row>
    <row r="410" spans="1:9" ht="15.75" hidden="1">
      <c r="A410" s="243" t="s">
        <v>295</v>
      </c>
      <c r="B410" s="51"/>
      <c r="C410" s="48" t="s">
        <v>176</v>
      </c>
      <c r="D410" s="48" t="s">
        <v>158</v>
      </c>
      <c r="E410" s="49" t="s">
        <v>417</v>
      </c>
      <c r="F410" s="56"/>
      <c r="G410" s="62">
        <f aca="true" t="shared" si="79" ref="G410:I411">G411</f>
        <v>0</v>
      </c>
      <c r="H410" s="62">
        <f t="shared" si="79"/>
        <v>0</v>
      </c>
      <c r="I410" s="62">
        <f t="shared" si="79"/>
        <v>0</v>
      </c>
    </row>
    <row r="411" spans="1:9" ht="31.5" hidden="1">
      <c r="A411" s="162" t="s">
        <v>190</v>
      </c>
      <c r="B411" s="51"/>
      <c r="C411" s="48" t="s">
        <v>129</v>
      </c>
      <c r="D411" s="48" t="s">
        <v>158</v>
      </c>
      <c r="E411" s="49" t="s">
        <v>417</v>
      </c>
      <c r="F411" s="56" t="s">
        <v>178</v>
      </c>
      <c r="G411" s="62">
        <f t="shared" si="79"/>
        <v>0</v>
      </c>
      <c r="H411" s="62">
        <f t="shared" si="79"/>
        <v>0</v>
      </c>
      <c r="I411" s="62">
        <f t="shared" si="79"/>
        <v>0</v>
      </c>
    </row>
    <row r="412" spans="1:9" s="306" customFormat="1" ht="15.75" hidden="1">
      <c r="A412" s="252" t="s">
        <v>197</v>
      </c>
      <c r="B412" s="51"/>
      <c r="C412" s="48" t="s">
        <v>129</v>
      </c>
      <c r="D412" s="48" t="s">
        <v>158</v>
      </c>
      <c r="E412" s="49" t="s">
        <v>417</v>
      </c>
      <c r="F412" s="56" t="s">
        <v>196</v>
      </c>
      <c r="G412" s="62"/>
      <c r="H412" s="62"/>
      <c r="I412" s="62"/>
    </row>
    <row r="413" spans="1:9" s="306" customFormat="1" ht="31.5">
      <c r="A413" s="243" t="s">
        <v>267</v>
      </c>
      <c r="B413" s="51"/>
      <c r="C413" s="48" t="s">
        <v>176</v>
      </c>
      <c r="D413" s="48" t="s">
        <v>158</v>
      </c>
      <c r="E413" s="56" t="s">
        <v>359</v>
      </c>
      <c r="F413" s="56"/>
      <c r="G413" s="62">
        <f aca="true" t="shared" si="80" ref="G413:I414">G414</f>
        <v>36</v>
      </c>
      <c r="H413" s="62">
        <f t="shared" si="80"/>
        <v>36</v>
      </c>
      <c r="I413" s="62">
        <f t="shared" si="80"/>
        <v>0</v>
      </c>
    </row>
    <row r="414" spans="1:9" s="306" customFormat="1" ht="31.5">
      <c r="A414" s="162" t="s">
        <v>190</v>
      </c>
      <c r="B414" s="51"/>
      <c r="C414" s="48" t="s">
        <v>129</v>
      </c>
      <c r="D414" s="48" t="s">
        <v>158</v>
      </c>
      <c r="E414" s="56" t="s">
        <v>359</v>
      </c>
      <c r="F414" s="56" t="s">
        <v>178</v>
      </c>
      <c r="G414" s="62">
        <f t="shared" si="80"/>
        <v>36</v>
      </c>
      <c r="H414" s="62">
        <f t="shared" si="80"/>
        <v>36</v>
      </c>
      <c r="I414" s="62">
        <f t="shared" si="80"/>
        <v>0</v>
      </c>
    </row>
    <row r="415" spans="1:9" s="306" customFormat="1" ht="15.75">
      <c r="A415" s="234" t="s">
        <v>197</v>
      </c>
      <c r="B415" s="51"/>
      <c r="C415" s="48" t="s">
        <v>129</v>
      </c>
      <c r="D415" s="48" t="s">
        <v>158</v>
      </c>
      <c r="E415" s="56" t="s">
        <v>359</v>
      </c>
      <c r="F415" s="56" t="s">
        <v>196</v>
      </c>
      <c r="G415" s="62">
        <v>36</v>
      </c>
      <c r="H415" s="62">
        <v>36</v>
      </c>
      <c r="I415" s="62">
        <f>G415-H415</f>
        <v>0</v>
      </c>
    </row>
    <row r="416" spans="1:9" s="306" customFormat="1" ht="15.75">
      <c r="A416" s="256" t="s">
        <v>268</v>
      </c>
      <c r="B416" s="66"/>
      <c r="C416" s="48" t="s">
        <v>129</v>
      </c>
      <c r="D416" s="48" t="s">
        <v>158</v>
      </c>
      <c r="E416" s="49" t="s">
        <v>35</v>
      </c>
      <c r="F416" s="56"/>
      <c r="G416" s="62">
        <f>G417</f>
        <v>135.6</v>
      </c>
      <c r="H416" s="62">
        <f>H417</f>
        <v>135.6</v>
      </c>
      <c r="I416" s="62">
        <f>I417</f>
        <v>0</v>
      </c>
    </row>
    <row r="417" spans="1:9" s="306" customFormat="1" ht="31.5">
      <c r="A417" s="162" t="s">
        <v>190</v>
      </c>
      <c r="B417" s="66"/>
      <c r="C417" s="48" t="s">
        <v>129</v>
      </c>
      <c r="D417" s="48" t="s">
        <v>158</v>
      </c>
      <c r="E417" s="49" t="s">
        <v>35</v>
      </c>
      <c r="F417" s="56" t="s">
        <v>178</v>
      </c>
      <c r="G417" s="62">
        <f>SUM(G418:G418)</f>
        <v>135.6</v>
      </c>
      <c r="H417" s="62">
        <f>SUM(H418:H418)</f>
        <v>135.6</v>
      </c>
      <c r="I417" s="62">
        <f>SUM(I418:I418)</f>
        <v>0</v>
      </c>
    </row>
    <row r="418" spans="1:9" s="306" customFormat="1" ht="15.75">
      <c r="A418" s="252" t="s">
        <v>195</v>
      </c>
      <c r="B418" s="66"/>
      <c r="C418" s="48" t="s">
        <v>129</v>
      </c>
      <c r="D418" s="48" t="s">
        <v>158</v>
      </c>
      <c r="E418" s="49" t="s">
        <v>35</v>
      </c>
      <c r="F418" s="56" t="s">
        <v>196</v>
      </c>
      <c r="G418" s="62">
        <v>135.6</v>
      </c>
      <c r="H418" s="62">
        <v>135.6</v>
      </c>
      <c r="I418" s="62">
        <f>G418-H418</f>
        <v>0</v>
      </c>
    </row>
    <row r="419" spans="1:9" s="306" customFormat="1" ht="15.75">
      <c r="A419" s="256" t="s">
        <v>269</v>
      </c>
      <c r="B419" s="47"/>
      <c r="C419" s="48" t="s">
        <v>129</v>
      </c>
      <c r="D419" s="48" t="s">
        <v>158</v>
      </c>
      <c r="E419" s="49" t="s">
        <v>36</v>
      </c>
      <c r="F419" s="56"/>
      <c r="G419" s="62">
        <f>G420</f>
        <v>150</v>
      </c>
      <c r="H419" s="62">
        <f>H420</f>
        <v>150</v>
      </c>
      <c r="I419" s="62">
        <f>I420</f>
        <v>0</v>
      </c>
    </row>
    <row r="420" spans="1:9" s="306" customFormat="1" ht="31.5">
      <c r="A420" s="162" t="s">
        <v>190</v>
      </c>
      <c r="B420" s="47"/>
      <c r="C420" s="48" t="s">
        <v>129</v>
      </c>
      <c r="D420" s="48" t="s">
        <v>158</v>
      </c>
      <c r="E420" s="49" t="s">
        <v>36</v>
      </c>
      <c r="F420" s="56" t="s">
        <v>178</v>
      </c>
      <c r="G420" s="62">
        <f>SUM(G421:G421)</f>
        <v>150</v>
      </c>
      <c r="H420" s="62">
        <f>SUM(H421:H421)</f>
        <v>150</v>
      </c>
      <c r="I420" s="62">
        <f>SUM(I421:I421)</f>
        <v>0</v>
      </c>
    </row>
    <row r="421" spans="1:9" s="306" customFormat="1" ht="15.75">
      <c r="A421" s="252" t="s">
        <v>195</v>
      </c>
      <c r="B421" s="51"/>
      <c r="C421" s="48" t="s">
        <v>129</v>
      </c>
      <c r="D421" s="48" t="s">
        <v>158</v>
      </c>
      <c r="E421" s="49" t="s">
        <v>36</v>
      </c>
      <c r="F421" s="56" t="s">
        <v>196</v>
      </c>
      <c r="G421" s="62">
        <v>150</v>
      </c>
      <c r="H421" s="62">
        <v>150</v>
      </c>
      <c r="I421" s="62">
        <f>G421-H421</f>
        <v>0</v>
      </c>
    </row>
    <row r="422" spans="1:9" s="306" customFormat="1" ht="78.75">
      <c r="A422" s="269" t="s">
        <v>552</v>
      </c>
      <c r="B422" s="51"/>
      <c r="C422" s="48" t="s">
        <v>129</v>
      </c>
      <c r="D422" s="48" t="s">
        <v>158</v>
      </c>
      <c r="E422" s="76" t="s">
        <v>418</v>
      </c>
      <c r="F422" s="76"/>
      <c r="G422" s="62">
        <f aca="true" t="shared" si="81" ref="G422:I423">G423</f>
        <v>0</v>
      </c>
      <c r="H422" s="62">
        <f t="shared" si="81"/>
        <v>50</v>
      </c>
      <c r="I422" s="62">
        <f t="shared" si="81"/>
        <v>-50</v>
      </c>
    </row>
    <row r="423" spans="1:9" s="306" customFormat="1" ht="31.5">
      <c r="A423" s="261" t="s">
        <v>263</v>
      </c>
      <c r="B423" s="51"/>
      <c r="C423" s="48" t="s">
        <v>129</v>
      </c>
      <c r="D423" s="48" t="s">
        <v>158</v>
      </c>
      <c r="E423" s="76" t="s">
        <v>418</v>
      </c>
      <c r="F423" s="76" t="s">
        <v>178</v>
      </c>
      <c r="G423" s="62">
        <f t="shared" si="81"/>
        <v>0</v>
      </c>
      <c r="H423" s="62">
        <f t="shared" si="81"/>
        <v>50</v>
      </c>
      <c r="I423" s="62">
        <f t="shared" si="81"/>
        <v>-50</v>
      </c>
    </row>
    <row r="424" spans="1:9" s="306" customFormat="1" ht="15.75">
      <c r="A424" s="252" t="s">
        <v>195</v>
      </c>
      <c r="B424" s="51"/>
      <c r="C424" s="48" t="s">
        <v>129</v>
      </c>
      <c r="D424" s="48" t="s">
        <v>158</v>
      </c>
      <c r="E424" s="76" t="s">
        <v>418</v>
      </c>
      <c r="F424" s="76" t="s">
        <v>196</v>
      </c>
      <c r="G424" s="62">
        <v>0</v>
      </c>
      <c r="H424" s="62">
        <v>50</v>
      </c>
      <c r="I424" s="62">
        <f>G424-H424</f>
        <v>-50</v>
      </c>
    </row>
    <row r="425" spans="1:9" s="306" customFormat="1" ht="31.5">
      <c r="A425" s="261" t="s">
        <v>595</v>
      </c>
      <c r="B425" s="51"/>
      <c r="C425" s="48" t="s">
        <v>129</v>
      </c>
      <c r="D425" s="48" t="s">
        <v>158</v>
      </c>
      <c r="E425" s="76" t="s">
        <v>607</v>
      </c>
      <c r="F425" s="76"/>
      <c r="G425" s="62">
        <f aca="true" t="shared" si="82" ref="G425:I426">G426</f>
        <v>331.5</v>
      </c>
      <c r="H425" s="62">
        <f t="shared" si="82"/>
        <v>331.5</v>
      </c>
      <c r="I425" s="62">
        <f t="shared" si="82"/>
        <v>0</v>
      </c>
    </row>
    <row r="426" spans="1:9" s="306" customFormat="1" ht="31.5">
      <c r="A426" s="261" t="s">
        <v>263</v>
      </c>
      <c r="B426" s="51"/>
      <c r="C426" s="48" t="s">
        <v>129</v>
      </c>
      <c r="D426" s="48" t="s">
        <v>158</v>
      </c>
      <c r="E426" s="76" t="s">
        <v>607</v>
      </c>
      <c r="F426" s="76" t="s">
        <v>178</v>
      </c>
      <c r="G426" s="62">
        <f t="shared" si="82"/>
        <v>331.5</v>
      </c>
      <c r="H426" s="62">
        <f t="shared" si="82"/>
        <v>331.5</v>
      </c>
      <c r="I426" s="62">
        <f t="shared" si="82"/>
        <v>0</v>
      </c>
    </row>
    <row r="427" spans="1:9" s="306" customFormat="1" ht="15.75">
      <c r="A427" s="252" t="s">
        <v>195</v>
      </c>
      <c r="B427" s="51"/>
      <c r="C427" s="48" t="s">
        <v>129</v>
      </c>
      <c r="D427" s="48" t="s">
        <v>158</v>
      </c>
      <c r="E427" s="76" t="s">
        <v>607</v>
      </c>
      <c r="F427" s="76" t="s">
        <v>196</v>
      </c>
      <c r="G427" s="62">
        <v>331.5</v>
      </c>
      <c r="H427" s="62">
        <v>331.5</v>
      </c>
      <c r="I427" s="62">
        <f>G427-H427</f>
        <v>0</v>
      </c>
    </row>
    <row r="428" spans="1:9" s="306" customFormat="1" ht="31.5">
      <c r="A428" s="251" t="s">
        <v>602</v>
      </c>
      <c r="B428" s="51"/>
      <c r="C428" s="45" t="s">
        <v>129</v>
      </c>
      <c r="D428" s="45" t="s">
        <v>158</v>
      </c>
      <c r="E428" s="52" t="s">
        <v>38</v>
      </c>
      <c r="F428" s="57"/>
      <c r="G428" s="58">
        <f>G429</f>
        <v>4620</v>
      </c>
      <c r="H428" s="58">
        <f aca="true" t="shared" si="83" ref="H428:I430">H429</f>
        <v>0</v>
      </c>
      <c r="I428" s="58">
        <f t="shared" si="83"/>
        <v>4620</v>
      </c>
    </row>
    <row r="429" spans="1:9" s="306" customFormat="1" ht="15.75">
      <c r="A429" s="267" t="s">
        <v>308</v>
      </c>
      <c r="B429" s="66"/>
      <c r="C429" s="48" t="s">
        <v>129</v>
      </c>
      <c r="D429" s="48" t="s">
        <v>158</v>
      </c>
      <c r="E429" s="76" t="s">
        <v>265</v>
      </c>
      <c r="F429" s="56"/>
      <c r="G429" s="62">
        <f>G430</f>
        <v>4620</v>
      </c>
      <c r="H429" s="62">
        <f t="shared" si="83"/>
        <v>0</v>
      </c>
      <c r="I429" s="62">
        <f t="shared" si="83"/>
        <v>4620</v>
      </c>
    </row>
    <row r="430" spans="1:9" s="306" customFormat="1" ht="31.5">
      <c r="A430" s="162" t="s">
        <v>190</v>
      </c>
      <c r="B430" s="66"/>
      <c r="C430" s="48" t="s">
        <v>129</v>
      </c>
      <c r="D430" s="48" t="s">
        <v>158</v>
      </c>
      <c r="E430" s="76" t="s">
        <v>265</v>
      </c>
      <c r="F430" s="56" t="s">
        <v>178</v>
      </c>
      <c r="G430" s="62">
        <f>G431</f>
        <v>4620</v>
      </c>
      <c r="H430" s="62">
        <f t="shared" si="83"/>
        <v>0</v>
      </c>
      <c r="I430" s="62">
        <f t="shared" si="83"/>
        <v>4620</v>
      </c>
    </row>
    <row r="431" spans="1:9" s="306" customFormat="1" ht="15.75">
      <c r="A431" s="252" t="s">
        <v>195</v>
      </c>
      <c r="B431" s="66"/>
      <c r="C431" s="48" t="s">
        <v>129</v>
      </c>
      <c r="D431" s="48" t="s">
        <v>158</v>
      </c>
      <c r="E431" s="76" t="s">
        <v>265</v>
      </c>
      <c r="F431" s="56" t="s">
        <v>196</v>
      </c>
      <c r="G431" s="62">
        <v>4620</v>
      </c>
      <c r="H431" s="62">
        <v>0</v>
      </c>
      <c r="I431" s="62">
        <f>G431-H431</f>
        <v>4620</v>
      </c>
    </row>
    <row r="432" spans="1:9" s="306" customFormat="1" ht="31.5">
      <c r="A432" s="233" t="s">
        <v>539</v>
      </c>
      <c r="B432" s="51"/>
      <c r="C432" s="45" t="s">
        <v>129</v>
      </c>
      <c r="D432" s="45" t="s">
        <v>158</v>
      </c>
      <c r="E432" s="52" t="s">
        <v>80</v>
      </c>
      <c r="F432" s="57"/>
      <c r="G432" s="58">
        <f>G433</f>
        <v>50</v>
      </c>
      <c r="H432" s="58">
        <f aca="true" t="shared" si="84" ref="H432:I434">H433</f>
        <v>50</v>
      </c>
      <c r="I432" s="58">
        <f t="shared" si="84"/>
        <v>0</v>
      </c>
    </row>
    <row r="433" spans="1:9" s="306" customFormat="1" ht="15.75">
      <c r="A433" s="267" t="s">
        <v>540</v>
      </c>
      <c r="B433" s="66"/>
      <c r="C433" s="48" t="s">
        <v>129</v>
      </c>
      <c r="D433" s="48" t="s">
        <v>158</v>
      </c>
      <c r="E433" s="49" t="s">
        <v>81</v>
      </c>
      <c r="F433" s="56"/>
      <c r="G433" s="62">
        <f>G434</f>
        <v>50</v>
      </c>
      <c r="H433" s="62">
        <f t="shared" si="84"/>
        <v>50</v>
      </c>
      <c r="I433" s="62">
        <f t="shared" si="84"/>
        <v>0</v>
      </c>
    </row>
    <row r="434" spans="1:9" s="306" customFormat="1" ht="31.5">
      <c r="A434" s="162" t="s">
        <v>190</v>
      </c>
      <c r="B434" s="66"/>
      <c r="C434" s="48" t="s">
        <v>129</v>
      </c>
      <c r="D434" s="48" t="s">
        <v>158</v>
      </c>
      <c r="E434" s="49" t="s">
        <v>81</v>
      </c>
      <c r="F434" s="56" t="s">
        <v>178</v>
      </c>
      <c r="G434" s="62">
        <f>G435</f>
        <v>50</v>
      </c>
      <c r="H434" s="62">
        <f t="shared" si="84"/>
        <v>50</v>
      </c>
      <c r="I434" s="62">
        <f t="shared" si="84"/>
        <v>0</v>
      </c>
    </row>
    <row r="435" spans="1:9" s="306" customFormat="1" ht="15.75">
      <c r="A435" s="252" t="s">
        <v>195</v>
      </c>
      <c r="B435" s="66"/>
      <c r="C435" s="48" t="s">
        <v>129</v>
      </c>
      <c r="D435" s="48" t="s">
        <v>158</v>
      </c>
      <c r="E435" s="49" t="s">
        <v>81</v>
      </c>
      <c r="F435" s="56" t="s">
        <v>196</v>
      </c>
      <c r="G435" s="62">
        <v>50</v>
      </c>
      <c r="H435" s="62">
        <v>50</v>
      </c>
      <c r="I435" s="62">
        <f>G435-H435</f>
        <v>0</v>
      </c>
    </row>
    <row r="436" spans="1:9" s="306" customFormat="1" ht="15.75">
      <c r="A436" s="241" t="s">
        <v>512</v>
      </c>
      <c r="B436" s="66"/>
      <c r="C436" s="45" t="s">
        <v>129</v>
      </c>
      <c r="D436" s="45" t="s">
        <v>158</v>
      </c>
      <c r="E436" s="52" t="s">
        <v>511</v>
      </c>
      <c r="F436" s="56"/>
      <c r="G436" s="58">
        <f>G437</f>
        <v>29197.69</v>
      </c>
      <c r="H436" s="58">
        <f aca="true" t="shared" si="85" ref="H436:I439">H437</f>
        <v>29197.69</v>
      </c>
      <c r="I436" s="58">
        <f t="shared" si="85"/>
        <v>0</v>
      </c>
    </row>
    <row r="437" spans="1:9" s="306" customFormat="1" ht="15.75">
      <c r="A437" s="241" t="s">
        <v>289</v>
      </c>
      <c r="B437" s="66"/>
      <c r="C437" s="45" t="s">
        <v>129</v>
      </c>
      <c r="D437" s="45" t="s">
        <v>158</v>
      </c>
      <c r="E437" s="52" t="s">
        <v>281</v>
      </c>
      <c r="F437" s="56"/>
      <c r="G437" s="62">
        <f>G438</f>
        <v>29197.69</v>
      </c>
      <c r="H437" s="62">
        <f t="shared" si="85"/>
        <v>29197.69</v>
      </c>
      <c r="I437" s="62">
        <f t="shared" si="85"/>
        <v>0</v>
      </c>
    </row>
    <row r="438" spans="1:9" s="306" customFormat="1" ht="47.25">
      <c r="A438" s="237" t="s">
        <v>668</v>
      </c>
      <c r="B438" s="66"/>
      <c r="C438" s="48" t="s">
        <v>129</v>
      </c>
      <c r="D438" s="48" t="s">
        <v>158</v>
      </c>
      <c r="E438" s="56" t="s">
        <v>667</v>
      </c>
      <c r="F438" s="56"/>
      <c r="G438" s="62">
        <f>G439</f>
        <v>29197.69</v>
      </c>
      <c r="H438" s="62">
        <f t="shared" si="85"/>
        <v>29197.69</v>
      </c>
      <c r="I438" s="62">
        <f t="shared" si="85"/>
        <v>0</v>
      </c>
    </row>
    <row r="439" spans="1:9" s="306" customFormat="1" ht="31.5">
      <c r="A439" s="270" t="s">
        <v>190</v>
      </c>
      <c r="B439" s="66"/>
      <c r="C439" s="48" t="s">
        <v>129</v>
      </c>
      <c r="D439" s="48" t="s">
        <v>158</v>
      </c>
      <c r="E439" s="56" t="s">
        <v>667</v>
      </c>
      <c r="F439" s="56" t="s">
        <v>178</v>
      </c>
      <c r="G439" s="62">
        <f>G440</f>
        <v>29197.69</v>
      </c>
      <c r="H439" s="62">
        <f t="shared" si="85"/>
        <v>29197.69</v>
      </c>
      <c r="I439" s="62">
        <f t="shared" si="85"/>
        <v>0</v>
      </c>
    </row>
    <row r="440" spans="1:9" s="306" customFormat="1" ht="15.75">
      <c r="A440" s="270" t="s">
        <v>197</v>
      </c>
      <c r="B440" s="66"/>
      <c r="C440" s="48" t="s">
        <v>129</v>
      </c>
      <c r="D440" s="48" t="s">
        <v>158</v>
      </c>
      <c r="E440" s="56" t="s">
        <v>667</v>
      </c>
      <c r="F440" s="56" t="s">
        <v>196</v>
      </c>
      <c r="G440" s="62">
        <f>324+28873.69</f>
        <v>29197.69</v>
      </c>
      <c r="H440" s="62">
        <f>324+28873.69</f>
        <v>29197.69</v>
      </c>
      <c r="I440" s="62">
        <f>G440-H440</f>
        <v>0</v>
      </c>
    </row>
    <row r="441" spans="1:9" s="306" customFormat="1" ht="31.5">
      <c r="A441" s="251" t="s">
        <v>713</v>
      </c>
      <c r="B441" s="51"/>
      <c r="C441" s="45" t="s">
        <v>129</v>
      </c>
      <c r="D441" s="45" t="s">
        <v>158</v>
      </c>
      <c r="E441" s="52" t="s">
        <v>711</v>
      </c>
      <c r="F441" s="57"/>
      <c r="G441" s="58">
        <f>G442</f>
        <v>8500</v>
      </c>
      <c r="H441" s="58">
        <f aca="true" t="shared" si="86" ref="H441:I443">H442</f>
        <v>0</v>
      </c>
      <c r="I441" s="58">
        <f t="shared" si="86"/>
        <v>8500</v>
      </c>
    </row>
    <row r="442" spans="1:9" s="306" customFormat="1" ht="63">
      <c r="A442" s="267" t="s">
        <v>714</v>
      </c>
      <c r="B442" s="66"/>
      <c r="C442" s="48" t="s">
        <v>129</v>
      </c>
      <c r="D442" s="48" t="s">
        <v>158</v>
      </c>
      <c r="E442" s="76" t="s">
        <v>712</v>
      </c>
      <c r="F442" s="56"/>
      <c r="G442" s="62">
        <f>G443</f>
        <v>8500</v>
      </c>
      <c r="H442" s="62">
        <f t="shared" si="86"/>
        <v>0</v>
      </c>
      <c r="I442" s="62">
        <f t="shared" si="86"/>
        <v>8500</v>
      </c>
    </row>
    <row r="443" spans="1:9" s="306" customFormat="1" ht="31.5">
      <c r="A443" s="162" t="s">
        <v>190</v>
      </c>
      <c r="B443" s="66"/>
      <c r="C443" s="48" t="s">
        <v>129</v>
      </c>
      <c r="D443" s="48" t="s">
        <v>158</v>
      </c>
      <c r="E443" s="76" t="s">
        <v>712</v>
      </c>
      <c r="F443" s="56" t="s">
        <v>178</v>
      </c>
      <c r="G443" s="62">
        <f>G444</f>
        <v>8500</v>
      </c>
      <c r="H443" s="62">
        <f t="shared" si="86"/>
        <v>0</v>
      </c>
      <c r="I443" s="62">
        <f t="shared" si="86"/>
        <v>8500</v>
      </c>
    </row>
    <row r="444" spans="1:9" s="306" customFormat="1" ht="15.75">
      <c r="A444" s="252" t="s">
        <v>195</v>
      </c>
      <c r="B444" s="66"/>
      <c r="C444" s="48" t="s">
        <v>129</v>
      </c>
      <c r="D444" s="48" t="s">
        <v>158</v>
      </c>
      <c r="E444" s="76" t="s">
        <v>712</v>
      </c>
      <c r="F444" s="56" t="s">
        <v>196</v>
      </c>
      <c r="G444" s="62">
        <v>8500</v>
      </c>
      <c r="H444" s="62">
        <v>0</v>
      </c>
      <c r="I444" s="62">
        <f>G444-H444</f>
        <v>8500</v>
      </c>
    </row>
    <row r="445" spans="1:9" s="306" customFormat="1" ht="17.25" customHeight="1">
      <c r="A445" s="251" t="s">
        <v>550</v>
      </c>
      <c r="B445" s="55"/>
      <c r="C445" s="45" t="s">
        <v>129</v>
      </c>
      <c r="D445" s="45" t="s">
        <v>129</v>
      </c>
      <c r="E445" s="57" t="s">
        <v>337</v>
      </c>
      <c r="F445" s="57"/>
      <c r="G445" s="58">
        <f>G446</f>
        <v>358.8</v>
      </c>
      <c r="H445" s="58">
        <f>H446</f>
        <v>150</v>
      </c>
      <c r="I445" s="58">
        <f>I446</f>
        <v>208.8</v>
      </c>
    </row>
    <row r="446" spans="1:9" s="306" customFormat="1" ht="15.75">
      <c r="A446" s="237" t="s">
        <v>309</v>
      </c>
      <c r="B446" s="55"/>
      <c r="C446" s="48" t="s">
        <v>129</v>
      </c>
      <c r="D446" s="48" t="s">
        <v>129</v>
      </c>
      <c r="E446" s="56" t="s">
        <v>372</v>
      </c>
      <c r="F446" s="56"/>
      <c r="G446" s="62">
        <f>SUM(G447)</f>
        <v>358.8</v>
      </c>
      <c r="H446" s="62">
        <f>SUM(H447)</f>
        <v>150</v>
      </c>
      <c r="I446" s="62">
        <f>SUM(I447)</f>
        <v>208.8</v>
      </c>
    </row>
    <row r="447" spans="1:9" s="306" customFormat="1" ht="31.5">
      <c r="A447" s="162" t="s">
        <v>190</v>
      </c>
      <c r="B447" s="47"/>
      <c r="C447" s="48" t="s">
        <v>129</v>
      </c>
      <c r="D447" s="48" t="s">
        <v>129</v>
      </c>
      <c r="E447" s="56" t="s">
        <v>372</v>
      </c>
      <c r="F447" s="56" t="s">
        <v>178</v>
      </c>
      <c r="G447" s="62">
        <f>G448</f>
        <v>358.8</v>
      </c>
      <c r="H447" s="62">
        <f>H448</f>
        <v>150</v>
      </c>
      <c r="I447" s="62">
        <f>I448</f>
        <v>208.8</v>
      </c>
    </row>
    <row r="448" spans="1:9" s="306" customFormat="1" ht="15.75">
      <c r="A448" s="252" t="s">
        <v>191</v>
      </c>
      <c r="B448" s="55"/>
      <c r="C448" s="48" t="s">
        <v>129</v>
      </c>
      <c r="D448" s="48" t="s">
        <v>129</v>
      </c>
      <c r="E448" s="56" t="s">
        <v>372</v>
      </c>
      <c r="F448" s="56" t="s">
        <v>192</v>
      </c>
      <c r="G448" s="62">
        <f>150+208.8</f>
        <v>358.8</v>
      </c>
      <c r="H448" s="62">
        <v>150</v>
      </c>
      <c r="I448" s="62">
        <f>G448-H448</f>
        <v>208.8</v>
      </c>
    </row>
    <row r="449" spans="1:9" s="306" customFormat="1" ht="15.75">
      <c r="A449" s="233" t="s">
        <v>125</v>
      </c>
      <c r="B449" s="54"/>
      <c r="C449" s="45" t="s">
        <v>129</v>
      </c>
      <c r="D449" s="45" t="s">
        <v>168</v>
      </c>
      <c r="E449" s="52"/>
      <c r="F449" s="57"/>
      <c r="G449" s="68">
        <f>G450+G462</f>
        <v>20506.6</v>
      </c>
      <c r="H449" s="68">
        <f>H450+H462</f>
        <v>20506.6</v>
      </c>
      <c r="I449" s="68">
        <f>I450+I462</f>
        <v>0</v>
      </c>
    </row>
    <row r="450" spans="1:9" s="306" customFormat="1" ht="15.75">
      <c r="A450" s="257" t="s">
        <v>465</v>
      </c>
      <c r="B450" s="54"/>
      <c r="C450" s="45" t="s">
        <v>129</v>
      </c>
      <c r="D450" s="45" t="s">
        <v>168</v>
      </c>
      <c r="E450" s="52" t="s">
        <v>11</v>
      </c>
      <c r="F450" s="57"/>
      <c r="G450" s="68">
        <f>G451</f>
        <v>16292.4</v>
      </c>
      <c r="H450" s="68">
        <f>H451</f>
        <v>16292.4</v>
      </c>
      <c r="I450" s="68">
        <f>I451</f>
        <v>0</v>
      </c>
    </row>
    <row r="451" spans="1:9" s="306" customFormat="1" ht="31.5">
      <c r="A451" s="233" t="s">
        <v>548</v>
      </c>
      <c r="B451" s="54"/>
      <c r="C451" s="45" t="s">
        <v>129</v>
      </c>
      <c r="D451" s="45" t="s">
        <v>168</v>
      </c>
      <c r="E451" s="52" t="s">
        <v>377</v>
      </c>
      <c r="F451" s="57"/>
      <c r="G451" s="68">
        <f>G452+G457</f>
        <v>16292.4</v>
      </c>
      <c r="H451" s="68">
        <f>H452+H457</f>
        <v>16292.4</v>
      </c>
      <c r="I451" s="68">
        <f>I452+I457</f>
        <v>0</v>
      </c>
    </row>
    <row r="452" spans="1:9" s="306" customFormat="1" ht="15.75">
      <c r="A452" s="256" t="s">
        <v>108</v>
      </c>
      <c r="B452" s="47"/>
      <c r="C452" s="48" t="s">
        <v>129</v>
      </c>
      <c r="D452" s="48" t="s">
        <v>168</v>
      </c>
      <c r="E452" s="49" t="s">
        <v>376</v>
      </c>
      <c r="F452" s="56"/>
      <c r="G452" s="62">
        <f>G453+G455</f>
        <v>15892.4</v>
      </c>
      <c r="H452" s="62">
        <f>H453+H455</f>
        <v>15892.4</v>
      </c>
      <c r="I452" s="62">
        <f>I453+I455</f>
        <v>0</v>
      </c>
    </row>
    <row r="453" spans="1:9" s="306" customFormat="1" ht="47.25">
      <c r="A453" s="236" t="s">
        <v>116</v>
      </c>
      <c r="B453" s="47"/>
      <c r="C453" s="48" t="s">
        <v>129</v>
      </c>
      <c r="D453" s="48" t="s">
        <v>168</v>
      </c>
      <c r="E453" s="49" t="s">
        <v>376</v>
      </c>
      <c r="F453" s="56" t="s">
        <v>198</v>
      </c>
      <c r="G453" s="62">
        <f>G454</f>
        <v>15340.699999999999</v>
      </c>
      <c r="H453" s="62">
        <f>H454</f>
        <v>15340.699999999999</v>
      </c>
      <c r="I453" s="62">
        <f>I454</f>
        <v>0</v>
      </c>
    </row>
    <row r="454" spans="1:9" s="306" customFormat="1" ht="15.75">
      <c r="A454" s="271" t="s">
        <v>193</v>
      </c>
      <c r="B454" s="47"/>
      <c r="C454" s="48" t="s">
        <v>129</v>
      </c>
      <c r="D454" s="48" t="s">
        <v>168</v>
      </c>
      <c r="E454" s="49" t="s">
        <v>376</v>
      </c>
      <c r="F454" s="56" t="s">
        <v>194</v>
      </c>
      <c r="G454" s="62">
        <f>14461.3+879.4</f>
        <v>15340.699999999999</v>
      </c>
      <c r="H454" s="62">
        <f>14461.3+879.4</f>
        <v>15340.699999999999</v>
      </c>
      <c r="I454" s="62">
        <f>G454-H454</f>
        <v>0</v>
      </c>
    </row>
    <row r="455" spans="1:9" s="306" customFormat="1" ht="15.75">
      <c r="A455" s="236" t="s">
        <v>226</v>
      </c>
      <c r="B455" s="47"/>
      <c r="C455" s="48" t="s">
        <v>129</v>
      </c>
      <c r="D455" s="48" t="s">
        <v>168</v>
      </c>
      <c r="E455" s="49" t="s">
        <v>376</v>
      </c>
      <c r="F455" s="56" t="s">
        <v>188</v>
      </c>
      <c r="G455" s="62">
        <f>G456</f>
        <v>551.7</v>
      </c>
      <c r="H455" s="62">
        <f>H456</f>
        <v>551.7</v>
      </c>
      <c r="I455" s="62">
        <f>I456</f>
        <v>0</v>
      </c>
    </row>
    <row r="456" spans="1:9" s="306" customFormat="1" ht="15.75">
      <c r="A456" s="162" t="s">
        <v>189</v>
      </c>
      <c r="B456" s="47"/>
      <c r="C456" s="48" t="s">
        <v>129</v>
      </c>
      <c r="D456" s="48" t="s">
        <v>168</v>
      </c>
      <c r="E456" s="49" t="s">
        <v>376</v>
      </c>
      <c r="F456" s="56" t="s">
        <v>187</v>
      </c>
      <c r="G456" s="62">
        <v>551.7</v>
      </c>
      <c r="H456" s="62">
        <v>551.7</v>
      </c>
      <c r="I456" s="62">
        <f>G456-H456</f>
        <v>0</v>
      </c>
    </row>
    <row r="457" spans="1:9" s="306" customFormat="1" ht="15.75">
      <c r="A457" s="272" t="s">
        <v>105</v>
      </c>
      <c r="B457" s="47"/>
      <c r="C457" s="48" t="s">
        <v>129</v>
      </c>
      <c r="D457" s="48" t="s">
        <v>168</v>
      </c>
      <c r="E457" s="49" t="s">
        <v>378</v>
      </c>
      <c r="F457" s="56"/>
      <c r="G457" s="70">
        <f>G458+G460</f>
        <v>400</v>
      </c>
      <c r="H457" s="70">
        <f>H458+H460</f>
        <v>400</v>
      </c>
      <c r="I457" s="70">
        <f>I458+I460</f>
        <v>0</v>
      </c>
    </row>
    <row r="458" spans="1:9" s="306" customFormat="1" ht="47.25">
      <c r="A458" s="236" t="s">
        <v>116</v>
      </c>
      <c r="B458" s="47"/>
      <c r="C458" s="48" t="s">
        <v>129</v>
      </c>
      <c r="D458" s="48" t="s">
        <v>168</v>
      </c>
      <c r="E458" s="49" t="s">
        <v>378</v>
      </c>
      <c r="F458" s="56" t="s">
        <v>198</v>
      </c>
      <c r="G458" s="70">
        <f>G459</f>
        <v>300</v>
      </c>
      <c r="H458" s="70">
        <f>H459</f>
        <v>300</v>
      </c>
      <c r="I458" s="70">
        <f>I459</f>
        <v>0</v>
      </c>
    </row>
    <row r="459" spans="1:9" s="306" customFormat="1" ht="15.75">
      <c r="A459" s="271" t="s">
        <v>193</v>
      </c>
      <c r="B459" s="47"/>
      <c r="C459" s="48" t="s">
        <v>129</v>
      </c>
      <c r="D459" s="48" t="s">
        <v>168</v>
      </c>
      <c r="E459" s="49" t="s">
        <v>378</v>
      </c>
      <c r="F459" s="56" t="s">
        <v>194</v>
      </c>
      <c r="G459" s="70">
        <v>300</v>
      </c>
      <c r="H459" s="70">
        <v>300</v>
      </c>
      <c r="I459" s="62">
        <f>G459-H459</f>
        <v>0</v>
      </c>
    </row>
    <row r="460" spans="1:9" s="306" customFormat="1" ht="15.75">
      <c r="A460" s="236" t="s">
        <v>226</v>
      </c>
      <c r="B460" s="47"/>
      <c r="C460" s="48" t="s">
        <v>129</v>
      </c>
      <c r="D460" s="48" t="s">
        <v>168</v>
      </c>
      <c r="E460" s="49" t="s">
        <v>378</v>
      </c>
      <c r="F460" s="56" t="s">
        <v>188</v>
      </c>
      <c r="G460" s="70">
        <f>G461</f>
        <v>100</v>
      </c>
      <c r="H460" s="70">
        <f>H461</f>
        <v>100</v>
      </c>
      <c r="I460" s="70">
        <f>I461</f>
        <v>0</v>
      </c>
    </row>
    <row r="461" spans="1:9" s="306" customFormat="1" ht="15.75">
      <c r="A461" s="256" t="s">
        <v>189</v>
      </c>
      <c r="B461" s="47"/>
      <c r="C461" s="48" t="s">
        <v>129</v>
      </c>
      <c r="D461" s="48" t="s">
        <v>168</v>
      </c>
      <c r="E461" s="49" t="s">
        <v>378</v>
      </c>
      <c r="F461" s="56" t="s">
        <v>187</v>
      </c>
      <c r="G461" s="70">
        <v>100</v>
      </c>
      <c r="H461" s="70">
        <v>100</v>
      </c>
      <c r="I461" s="62">
        <f>G461-H461</f>
        <v>0</v>
      </c>
    </row>
    <row r="462" spans="1:9" s="306" customFormat="1" ht="18.75" customHeight="1">
      <c r="A462" s="251" t="s">
        <v>469</v>
      </c>
      <c r="B462" s="51"/>
      <c r="C462" s="45" t="s">
        <v>129</v>
      </c>
      <c r="D462" s="45" t="s">
        <v>168</v>
      </c>
      <c r="E462" s="52" t="s">
        <v>236</v>
      </c>
      <c r="F462" s="57"/>
      <c r="G462" s="68">
        <f>G463+G470</f>
        <v>4214.2</v>
      </c>
      <c r="H462" s="68">
        <f>H463+H470</f>
        <v>4214.2</v>
      </c>
      <c r="I462" s="68">
        <f>I463+I470</f>
        <v>0</v>
      </c>
    </row>
    <row r="463" spans="1:9" s="306" customFormat="1" ht="19.5" customHeight="1">
      <c r="A463" s="268" t="s">
        <v>201</v>
      </c>
      <c r="B463" s="51"/>
      <c r="C463" s="45" t="s">
        <v>129</v>
      </c>
      <c r="D463" s="45" t="s">
        <v>168</v>
      </c>
      <c r="E463" s="52" t="s">
        <v>237</v>
      </c>
      <c r="F463" s="57"/>
      <c r="G463" s="58">
        <f>G464+G467</f>
        <v>3164.2</v>
      </c>
      <c r="H463" s="58">
        <f>H464+H467</f>
        <v>3164.2</v>
      </c>
      <c r="I463" s="58">
        <f>I464+I467</f>
        <v>0</v>
      </c>
    </row>
    <row r="464" spans="1:9" s="306" customFormat="1" ht="15.75">
      <c r="A464" s="237" t="s">
        <v>107</v>
      </c>
      <c r="B464" s="51"/>
      <c r="C464" s="48" t="s">
        <v>129</v>
      </c>
      <c r="D464" s="48" t="s">
        <v>168</v>
      </c>
      <c r="E464" s="49" t="s">
        <v>238</v>
      </c>
      <c r="F464" s="56"/>
      <c r="G464" s="62">
        <f aca="true" t="shared" si="87" ref="G464:I465">G465</f>
        <v>182.5</v>
      </c>
      <c r="H464" s="62">
        <f t="shared" si="87"/>
        <v>182.5</v>
      </c>
      <c r="I464" s="62">
        <f t="shared" si="87"/>
        <v>0</v>
      </c>
    </row>
    <row r="465" spans="1:9" s="306" customFormat="1" ht="31.5">
      <c r="A465" s="162" t="s">
        <v>190</v>
      </c>
      <c r="B465" s="51"/>
      <c r="C465" s="48" t="s">
        <v>129</v>
      </c>
      <c r="D465" s="48" t="s">
        <v>168</v>
      </c>
      <c r="E465" s="49" t="s">
        <v>238</v>
      </c>
      <c r="F465" s="56" t="s">
        <v>178</v>
      </c>
      <c r="G465" s="62">
        <f t="shared" si="87"/>
        <v>182.5</v>
      </c>
      <c r="H465" s="62">
        <f t="shared" si="87"/>
        <v>182.5</v>
      </c>
      <c r="I465" s="62">
        <f t="shared" si="87"/>
        <v>0</v>
      </c>
    </row>
    <row r="466" spans="1:9" s="306" customFormat="1" ht="18" customHeight="1">
      <c r="A466" s="252" t="s">
        <v>191</v>
      </c>
      <c r="B466" s="51"/>
      <c r="C466" s="48" t="s">
        <v>129</v>
      </c>
      <c r="D466" s="48" t="s">
        <v>168</v>
      </c>
      <c r="E466" s="49" t="s">
        <v>238</v>
      </c>
      <c r="F466" s="56" t="s">
        <v>192</v>
      </c>
      <c r="G466" s="62">
        <v>182.5</v>
      </c>
      <c r="H466" s="62">
        <v>182.5</v>
      </c>
      <c r="I466" s="62">
        <f>G466-H466</f>
        <v>0</v>
      </c>
    </row>
    <row r="467" spans="1:9" s="306" customFormat="1" ht="47.25">
      <c r="A467" s="235" t="s">
        <v>468</v>
      </c>
      <c r="B467" s="51"/>
      <c r="C467" s="48" t="s">
        <v>129</v>
      </c>
      <c r="D467" s="48" t="s">
        <v>168</v>
      </c>
      <c r="E467" s="49" t="s">
        <v>242</v>
      </c>
      <c r="F467" s="56"/>
      <c r="G467" s="62">
        <f>G468</f>
        <v>2981.7</v>
      </c>
      <c r="H467" s="62">
        <f>H468</f>
        <v>2981.7</v>
      </c>
      <c r="I467" s="62">
        <f>I468</f>
        <v>0</v>
      </c>
    </row>
    <row r="468" spans="1:9" s="306" customFormat="1" ht="31.5">
      <c r="A468" s="162" t="s">
        <v>190</v>
      </c>
      <c r="B468" s="51"/>
      <c r="C468" s="48" t="s">
        <v>129</v>
      </c>
      <c r="D468" s="48" t="s">
        <v>168</v>
      </c>
      <c r="E468" s="49" t="s">
        <v>242</v>
      </c>
      <c r="F468" s="56" t="s">
        <v>178</v>
      </c>
      <c r="G468" s="62">
        <f>SUM(G469:G469)</f>
        <v>2981.7</v>
      </c>
      <c r="H468" s="62">
        <f>SUM(H469:H469)</f>
        <v>2981.7</v>
      </c>
      <c r="I468" s="62">
        <f>SUM(I469:I469)</f>
        <v>0</v>
      </c>
    </row>
    <row r="469" spans="1:9" s="306" customFormat="1" ht="15.75">
      <c r="A469" s="252" t="s">
        <v>191</v>
      </c>
      <c r="B469" s="51"/>
      <c r="C469" s="48" t="s">
        <v>129</v>
      </c>
      <c r="D469" s="48" t="s">
        <v>168</v>
      </c>
      <c r="E469" s="49" t="s">
        <v>242</v>
      </c>
      <c r="F469" s="56" t="s">
        <v>192</v>
      </c>
      <c r="G469" s="62">
        <v>2981.7</v>
      </c>
      <c r="H469" s="62">
        <v>2981.7</v>
      </c>
      <c r="I469" s="62">
        <f>G469-H469</f>
        <v>0</v>
      </c>
    </row>
    <row r="470" spans="1:9" s="306" customFormat="1" ht="31.5">
      <c r="A470" s="270" t="s">
        <v>551</v>
      </c>
      <c r="B470" s="51"/>
      <c r="C470" s="45" t="s">
        <v>129</v>
      </c>
      <c r="D470" s="45" t="s">
        <v>168</v>
      </c>
      <c r="E470" s="52" t="s">
        <v>239</v>
      </c>
      <c r="F470" s="57"/>
      <c r="G470" s="68">
        <f>G471+G474+G477</f>
        <v>1050</v>
      </c>
      <c r="H470" s="68">
        <f>H471+H474+H477</f>
        <v>1050</v>
      </c>
      <c r="I470" s="68">
        <f>I471+I474+I477</f>
        <v>0</v>
      </c>
    </row>
    <row r="471" spans="1:9" s="306" customFormat="1" ht="15.75">
      <c r="A471" s="252" t="s">
        <v>266</v>
      </c>
      <c r="B471" s="47"/>
      <c r="C471" s="48" t="s">
        <v>129</v>
      </c>
      <c r="D471" s="48" t="s">
        <v>168</v>
      </c>
      <c r="E471" s="49" t="s">
        <v>284</v>
      </c>
      <c r="F471" s="56"/>
      <c r="G471" s="62">
        <f aca="true" t="shared" si="88" ref="G471:I472">G472</f>
        <v>500</v>
      </c>
      <c r="H471" s="62">
        <f t="shared" si="88"/>
        <v>500</v>
      </c>
      <c r="I471" s="62">
        <f t="shared" si="88"/>
        <v>0</v>
      </c>
    </row>
    <row r="472" spans="1:9" s="306" customFormat="1" ht="31.5">
      <c r="A472" s="162" t="s">
        <v>190</v>
      </c>
      <c r="B472" s="47"/>
      <c r="C472" s="48" t="s">
        <v>129</v>
      </c>
      <c r="D472" s="48" t="s">
        <v>168</v>
      </c>
      <c r="E472" s="49" t="s">
        <v>284</v>
      </c>
      <c r="F472" s="56" t="s">
        <v>178</v>
      </c>
      <c r="G472" s="62">
        <f t="shared" si="88"/>
        <v>500</v>
      </c>
      <c r="H472" s="62">
        <f t="shared" si="88"/>
        <v>500</v>
      </c>
      <c r="I472" s="62">
        <f t="shared" si="88"/>
        <v>0</v>
      </c>
    </row>
    <row r="473" spans="1:9" s="306" customFormat="1" ht="15.75">
      <c r="A473" s="252" t="s">
        <v>197</v>
      </c>
      <c r="B473" s="47"/>
      <c r="C473" s="48" t="s">
        <v>129</v>
      </c>
      <c r="D473" s="48" t="s">
        <v>168</v>
      </c>
      <c r="E473" s="49" t="s">
        <v>284</v>
      </c>
      <c r="F473" s="56" t="s">
        <v>196</v>
      </c>
      <c r="G473" s="62">
        <v>500</v>
      </c>
      <c r="H473" s="62">
        <v>500</v>
      </c>
      <c r="I473" s="62">
        <f>G473-H473</f>
        <v>0</v>
      </c>
    </row>
    <row r="474" spans="1:9" s="306" customFormat="1" ht="15.75">
      <c r="A474" s="256" t="s">
        <v>268</v>
      </c>
      <c r="B474" s="47"/>
      <c r="C474" s="48" t="s">
        <v>129</v>
      </c>
      <c r="D474" s="48" t="s">
        <v>168</v>
      </c>
      <c r="E474" s="49" t="s">
        <v>283</v>
      </c>
      <c r="F474" s="56"/>
      <c r="G474" s="62">
        <f aca="true" t="shared" si="89" ref="G474:I475">G475</f>
        <v>370</v>
      </c>
      <c r="H474" s="62">
        <f t="shared" si="89"/>
        <v>450</v>
      </c>
      <c r="I474" s="62">
        <f t="shared" si="89"/>
        <v>-80</v>
      </c>
    </row>
    <row r="475" spans="1:9" s="306" customFormat="1" ht="31.5">
      <c r="A475" s="162" t="s">
        <v>190</v>
      </c>
      <c r="B475" s="47"/>
      <c r="C475" s="48" t="s">
        <v>129</v>
      </c>
      <c r="D475" s="48" t="s">
        <v>168</v>
      </c>
      <c r="E475" s="49" t="s">
        <v>283</v>
      </c>
      <c r="F475" s="56" t="s">
        <v>178</v>
      </c>
      <c r="G475" s="62">
        <f t="shared" si="89"/>
        <v>370</v>
      </c>
      <c r="H475" s="62">
        <f t="shared" si="89"/>
        <v>450</v>
      </c>
      <c r="I475" s="62">
        <f t="shared" si="89"/>
        <v>-80</v>
      </c>
    </row>
    <row r="476" spans="1:9" s="306" customFormat="1" ht="15.75">
      <c r="A476" s="252" t="s">
        <v>197</v>
      </c>
      <c r="B476" s="47"/>
      <c r="C476" s="48" t="s">
        <v>129</v>
      </c>
      <c r="D476" s="48" t="s">
        <v>168</v>
      </c>
      <c r="E476" s="49" t="s">
        <v>283</v>
      </c>
      <c r="F476" s="56" t="s">
        <v>196</v>
      </c>
      <c r="G476" s="62">
        <v>370</v>
      </c>
      <c r="H476" s="62">
        <v>450</v>
      </c>
      <c r="I476" s="62">
        <f>G476-H476</f>
        <v>-80</v>
      </c>
    </row>
    <row r="477" spans="1:9" s="306" customFormat="1" ht="15.75">
      <c r="A477" s="256" t="s">
        <v>269</v>
      </c>
      <c r="B477" s="47"/>
      <c r="C477" s="48" t="s">
        <v>129</v>
      </c>
      <c r="D477" s="48" t="s">
        <v>168</v>
      </c>
      <c r="E477" s="49" t="s">
        <v>360</v>
      </c>
      <c r="F477" s="56"/>
      <c r="G477" s="62">
        <f aca="true" t="shared" si="90" ref="G477:I478">G478</f>
        <v>180</v>
      </c>
      <c r="H477" s="62">
        <f t="shared" si="90"/>
        <v>100</v>
      </c>
      <c r="I477" s="62">
        <f t="shared" si="90"/>
        <v>80</v>
      </c>
    </row>
    <row r="478" spans="1:9" s="306" customFormat="1" ht="31.5">
      <c r="A478" s="162" t="s">
        <v>190</v>
      </c>
      <c r="B478" s="47"/>
      <c r="C478" s="48" t="s">
        <v>129</v>
      </c>
      <c r="D478" s="48" t="s">
        <v>168</v>
      </c>
      <c r="E478" s="49" t="s">
        <v>360</v>
      </c>
      <c r="F478" s="56" t="s">
        <v>178</v>
      </c>
      <c r="G478" s="62">
        <f t="shared" si="90"/>
        <v>180</v>
      </c>
      <c r="H478" s="62">
        <f t="shared" si="90"/>
        <v>100</v>
      </c>
      <c r="I478" s="62">
        <f t="shared" si="90"/>
        <v>80</v>
      </c>
    </row>
    <row r="479" spans="1:9" s="306" customFormat="1" ht="15.75">
      <c r="A479" s="252" t="s">
        <v>197</v>
      </c>
      <c r="B479" s="47"/>
      <c r="C479" s="48" t="s">
        <v>129</v>
      </c>
      <c r="D479" s="48" t="s">
        <v>168</v>
      </c>
      <c r="E479" s="49" t="s">
        <v>360</v>
      </c>
      <c r="F479" s="56" t="s">
        <v>196</v>
      </c>
      <c r="G479" s="62">
        <v>180</v>
      </c>
      <c r="H479" s="62">
        <v>100</v>
      </c>
      <c r="I479" s="62">
        <f>G479-H479</f>
        <v>80</v>
      </c>
    </row>
    <row r="480" spans="1:9" s="306" customFormat="1" ht="15.75">
      <c r="A480" s="233" t="s">
        <v>155</v>
      </c>
      <c r="B480" s="47"/>
      <c r="C480" s="45" t="s">
        <v>127</v>
      </c>
      <c r="D480" s="48"/>
      <c r="E480" s="49"/>
      <c r="F480" s="56"/>
      <c r="G480" s="58">
        <f>G481</f>
        <v>29705.888</v>
      </c>
      <c r="H480" s="58">
        <f>H481</f>
        <v>29705.888</v>
      </c>
      <c r="I480" s="58">
        <f aca="true" t="shared" si="91" ref="I480:I488">I481</f>
        <v>0</v>
      </c>
    </row>
    <row r="481" spans="1:9" s="306" customFormat="1" ht="15.75">
      <c r="A481" s="233" t="s">
        <v>159</v>
      </c>
      <c r="B481" s="45"/>
      <c r="C481" s="45" t="s">
        <v>127</v>
      </c>
      <c r="D481" s="45" t="s">
        <v>170</v>
      </c>
      <c r="E481" s="52"/>
      <c r="F481" s="57"/>
      <c r="G481" s="58">
        <f>G482</f>
        <v>29705.888</v>
      </c>
      <c r="H481" s="58">
        <f>H482</f>
        <v>29705.888</v>
      </c>
      <c r="I481" s="58">
        <f>I482</f>
        <v>0</v>
      </c>
    </row>
    <row r="482" spans="1:9" s="306" customFormat="1" ht="15.75">
      <c r="A482" s="233" t="s">
        <v>465</v>
      </c>
      <c r="B482" s="54"/>
      <c r="C482" s="45" t="s">
        <v>127</v>
      </c>
      <c r="D482" s="45" t="s">
        <v>170</v>
      </c>
      <c r="E482" s="52" t="s">
        <v>11</v>
      </c>
      <c r="F482" s="57"/>
      <c r="G482" s="58">
        <f>G483+G490</f>
        <v>29705.888</v>
      </c>
      <c r="H482" s="58">
        <f>H483+H490</f>
        <v>29705.888</v>
      </c>
      <c r="I482" s="58">
        <f>I483+I490</f>
        <v>0</v>
      </c>
    </row>
    <row r="483" spans="1:9" s="306" customFormat="1" ht="31.5">
      <c r="A483" s="233" t="s">
        <v>544</v>
      </c>
      <c r="B483" s="45"/>
      <c r="C483" s="45" t="s">
        <v>127</v>
      </c>
      <c r="D483" s="45" t="s">
        <v>170</v>
      </c>
      <c r="E483" s="52" t="s">
        <v>12</v>
      </c>
      <c r="F483" s="57"/>
      <c r="G483" s="58">
        <f>G484+G487</f>
        <v>8310.47</v>
      </c>
      <c r="H483" s="58">
        <f>H484+H487</f>
        <v>8310.47</v>
      </c>
      <c r="I483" s="58">
        <f>I484+I487</f>
        <v>0</v>
      </c>
    </row>
    <row r="484" spans="1:9" s="306" customFormat="1" ht="220.5">
      <c r="A484" s="243" t="s">
        <v>686</v>
      </c>
      <c r="B484" s="45"/>
      <c r="C484" s="48" t="s">
        <v>127</v>
      </c>
      <c r="D484" s="48" t="s">
        <v>170</v>
      </c>
      <c r="E484" s="49" t="s">
        <v>687</v>
      </c>
      <c r="F484" s="57"/>
      <c r="G484" s="58">
        <f>G485</f>
        <v>229.77</v>
      </c>
      <c r="H484" s="58">
        <f>H485</f>
        <v>229.77</v>
      </c>
      <c r="I484" s="62">
        <f t="shared" si="91"/>
        <v>0</v>
      </c>
    </row>
    <row r="485" spans="1:9" s="306" customFormat="1" ht="31.5">
      <c r="A485" s="259" t="s">
        <v>190</v>
      </c>
      <c r="B485" s="45"/>
      <c r="C485" s="48" t="s">
        <v>127</v>
      </c>
      <c r="D485" s="48" t="s">
        <v>170</v>
      </c>
      <c r="E485" s="49" t="s">
        <v>687</v>
      </c>
      <c r="F485" s="56" t="s">
        <v>178</v>
      </c>
      <c r="G485" s="62">
        <f>G486</f>
        <v>229.77</v>
      </c>
      <c r="H485" s="62">
        <f>H486</f>
        <v>229.77</v>
      </c>
      <c r="I485" s="62">
        <f t="shared" si="91"/>
        <v>0</v>
      </c>
    </row>
    <row r="486" spans="1:9" s="306" customFormat="1" ht="15.75">
      <c r="A486" s="260" t="s">
        <v>191</v>
      </c>
      <c r="B486" s="45"/>
      <c r="C486" s="48" t="s">
        <v>127</v>
      </c>
      <c r="D486" s="48" t="s">
        <v>170</v>
      </c>
      <c r="E486" s="49" t="s">
        <v>687</v>
      </c>
      <c r="F486" s="56" t="s">
        <v>192</v>
      </c>
      <c r="G486" s="62">
        <v>229.77</v>
      </c>
      <c r="H486" s="62">
        <v>229.77</v>
      </c>
      <c r="I486" s="62">
        <f>G486-H486</f>
        <v>0</v>
      </c>
    </row>
    <row r="487" spans="1:9" s="306" customFormat="1" ht="31.5">
      <c r="A487" s="256" t="s">
        <v>250</v>
      </c>
      <c r="B487" s="48"/>
      <c r="C487" s="48" t="s">
        <v>127</v>
      </c>
      <c r="D487" s="48" t="s">
        <v>170</v>
      </c>
      <c r="E487" s="49" t="s">
        <v>79</v>
      </c>
      <c r="F487" s="56"/>
      <c r="G487" s="62">
        <f>G488</f>
        <v>8080.7</v>
      </c>
      <c r="H487" s="62">
        <f>H488</f>
        <v>8080.7</v>
      </c>
      <c r="I487" s="62">
        <f t="shared" si="91"/>
        <v>0</v>
      </c>
    </row>
    <row r="488" spans="1:9" s="306" customFormat="1" ht="31.5">
      <c r="A488" s="162" t="s">
        <v>190</v>
      </c>
      <c r="B488" s="47"/>
      <c r="C488" s="48" t="s">
        <v>127</v>
      </c>
      <c r="D488" s="48" t="s">
        <v>170</v>
      </c>
      <c r="E488" s="49" t="s">
        <v>79</v>
      </c>
      <c r="F488" s="56" t="s">
        <v>178</v>
      </c>
      <c r="G488" s="62">
        <f>G489</f>
        <v>8080.7</v>
      </c>
      <c r="H488" s="62">
        <f>H489</f>
        <v>8080.7</v>
      </c>
      <c r="I488" s="62">
        <f t="shared" si="91"/>
        <v>0</v>
      </c>
    </row>
    <row r="489" spans="1:9" s="306" customFormat="1" ht="15.75">
      <c r="A489" s="252" t="s">
        <v>191</v>
      </c>
      <c r="B489" s="47"/>
      <c r="C489" s="48" t="s">
        <v>127</v>
      </c>
      <c r="D489" s="48" t="s">
        <v>170</v>
      </c>
      <c r="E489" s="49" t="s">
        <v>79</v>
      </c>
      <c r="F489" s="56" t="s">
        <v>192</v>
      </c>
      <c r="G489" s="62">
        <v>8080.7</v>
      </c>
      <c r="H489" s="62">
        <v>8080.7</v>
      </c>
      <c r="I489" s="62">
        <f>G489-H489</f>
        <v>0</v>
      </c>
    </row>
    <row r="490" spans="1:9" s="306" customFormat="1" ht="31.5">
      <c r="A490" s="233" t="s">
        <v>543</v>
      </c>
      <c r="B490" s="47"/>
      <c r="C490" s="48" t="s">
        <v>127</v>
      </c>
      <c r="D490" s="48" t="s">
        <v>170</v>
      </c>
      <c r="E490" s="52" t="s">
        <v>28</v>
      </c>
      <c r="F490" s="56"/>
      <c r="G490" s="58">
        <f>G491+G494+G503+G497+G500</f>
        <v>21395.418</v>
      </c>
      <c r="H490" s="58">
        <f>H491+H494+H503+H497+H500</f>
        <v>21395.418</v>
      </c>
      <c r="I490" s="58">
        <f>I491+I494+I503+I497+I500</f>
        <v>0</v>
      </c>
    </row>
    <row r="491" spans="1:9" s="306" customFormat="1" ht="15.75">
      <c r="A491" s="256" t="s">
        <v>257</v>
      </c>
      <c r="B491" s="66"/>
      <c r="C491" s="48" t="s">
        <v>127</v>
      </c>
      <c r="D491" s="48" t="s">
        <v>170</v>
      </c>
      <c r="E491" s="49" t="s">
        <v>258</v>
      </c>
      <c r="F491" s="56"/>
      <c r="G491" s="62">
        <f aca="true" t="shared" si="92" ref="G491:I492">G492</f>
        <v>2333.5</v>
      </c>
      <c r="H491" s="62">
        <f t="shared" si="92"/>
        <v>2333.5</v>
      </c>
      <c r="I491" s="62">
        <f t="shared" si="92"/>
        <v>0</v>
      </c>
    </row>
    <row r="492" spans="1:9" s="306" customFormat="1" ht="31.5">
      <c r="A492" s="162" t="s">
        <v>190</v>
      </c>
      <c r="B492" s="66"/>
      <c r="C492" s="48" t="s">
        <v>127</v>
      </c>
      <c r="D492" s="48" t="s">
        <v>170</v>
      </c>
      <c r="E492" s="49" t="s">
        <v>258</v>
      </c>
      <c r="F492" s="56" t="s">
        <v>178</v>
      </c>
      <c r="G492" s="62">
        <f t="shared" si="92"/>
        <v>2333.5</v>
      </c>
      <c r="H492" s="62">
        <f t="shared" si="92"/>
        <v>2333.5</v>
      </c>
      <c r="I492" s="62">
        <f t="shared" si="92"/>
        <v>0</v>
      </c>
    </row>
    <row r="493" spans="1:9" s="306" customFormat="1" ht="15.75">
      <c r="A493" s="252" t="s">
        <v>191</v>
      </c>
      <c r="B493" s="66"/>
      <c r="C493" s="48" t="s">
        <v>127</v>
      </c>
      <c r="D493" s="48" t="s">
        <v>170</v>
      </c>
      <c r="E493" s="49" t="s">
        <v>258</v>
      </c>
      <c r="F493" s="56" t="s">
        <v>192</v>
      </c>
      <c r="G493" s="62">
        <v>2333.5</v>
      </c>
      <c r="H493" s="62">
        <v>2333.5</v>
      </c>
      <c r="I493" s="62">
        <f>G493-H493</f>
        <v>0</v>
      </c>
    </row>
    <row r="494" spans="1:9" s="306" customFormat="1" ht="220.5">
      <c r="A494" s="243" t="s">
        <v>686</v>
      </c>
      <c r="B494" s="45"/>
      <c r="C494" s="48" t="s">
        <v>127</v>
      </c>
      <c r="D494" s="48" t="s">
        <v>170</v>
      </c>
      <c r="E494" s="49" t="s">
        <v>688</v>
      </c>
      <c r="F494" s="56"/>
      <c r="G494" s="58">
        <f aca="true" t="shared" si="93" ref="G494:I495">G495</f>
        <v>338.5</v>
      </c>
      <c r="H494" s="58">
        <f t="shared" si="93"/>
        <v>338.5</v>
      </c>
      <c r="I494" s="62">
        <f t="shared" si="93"/>
        <v>0</v>
      </c>
    </row>
    <row r="495" spans="1:9" s="306" customFormat="1" ht="31.5">
      <c r="A495" s="259" t="s">
        <v>190</v>
      </c>
      <c r="B495" s="45"/>
      <c r="C495" s="48" t="s">
        <v>127</v>
      </c>
      <c r="D495" s="48" t="s">
        <v>170</v>
      </c>
      <c r="E495" s="49" t="s">
        <v>688</v>
      </c>
      <c r="F495" s="56" t="s">
        <v>178</v>
      </c>
      <c r="G495" s="62">
        <f t="shared" si="93"/>
        <v>338.5</v>
      </c>
      <c r="H495" s="62">
        <f t="shared" si="93"/>
        <v>338.5</v>
      </c>
      <c r="I495" s="62">
        <f t="shared" si="93"/>
        <v>0</v>
      </c>
    </row>
    <row r="496" spans="1:9" s="306" customFormat="1" ht="15.75">
      <c r="A496" s="260" t="s">
        <v>191</v>
      </c>
      <c r="B496" s="45"/>
      <c r="C496" s="48" t="s">
        <v>127</v>
      </c>
      <c r="D496" s="48" t="s">
        <v>170</v>
      </c>
      <c r="E496" s="49" t="s">
        <v>688</v>
      </c>
      <c r="F496" s="56" t="s">
        <v>192</v>
      </c>
      <c r="G496" s="62">
        <v>338.5</v>
      </c>
      <c r="H496" s="62">
        <v>338.5</v>
      </c>
      <c r="I496" s="62">
        <f>G496-H496</f>
        <v>0</v>
      </c>
    </row>
    <row r="497" spans="1:9" s="306" customFormat="1" ht="47.25">
      <c r="A497" s="273" t="s">
        <v>464</v>
      </c>
      <c r="B497" s="47"/>
      <c r="C497" s="48" t="s">
        <v>127</v>
      </c>
      <c r="D497" s="48" t="s">
        <v>170</v>
      </c>
      <c r="E497" s="49" t="s">
        <v>416</v>
      </c>
      <c r="F497" s="56"/>
      <c r="G497" s="62">
        <f aca="true" t="shared" si="94" ref="G497:I498">G498</f>
        <v>17919.485</v>
      </c>
      <c r="H497" s="62">
        <f t="shared" si="94"/>
        <v>17919.485</v>
      </c>
      <c r="I497" s="62">
        <f t="shared" si="94"/>
        <v>0</v>
      </c>
    </row>
    <row r="498" spans="1:9" s="306" customFormat="1" ht="31.5">
      <c r="A498" s="162" t="s">
        <v>263</v>
      </c>
      <c r="B498" s="47"/>
      <c r="C498" s="48" t="s">
        <v>127</v>
      </c>
      <c r="D498" s="48" t="s">
        <v>170</v>
      </c>
      <c r="E498" s="49" t="s">
        <v>416</v>
      </c>
      <c r="F498" s="56" t="s">
        <v>178</v>
      </c>
      <c r="G498" s="62">
        <f t="shared" si="94"/>
        <v>17919.485</v>
      </c>
      <c r="H498" s="62">
        <f t="shared" si="94"/>
        <v>17919.485</v>
      </c>
      <c r="I498" s="62">
        <f t="shared" si="94"/>
        <v>0</v>
      </c>
    </row>
    <row r="499" spans="1:9" s="306" customFormat="1" ht="15.75">
      <c r="A499" s="252" t="s">
        <v>191</v>
      </c>
      <c r="B499" s="47"/>
      <c r="C499" s="48" t="s">
        <v>127</v>
      </c>
      <c r="D499" s="48" t="s">
        <v>170</v>
      </c>
      <c r="E499" s="49" t="s">
        <v>416</v>
      </c>
      <c r="F499" s="56" t="s">
        <v>192</v>
      </c>
      <c r="G499" s="62">
        <v>17919.485</v>
      </c>
      <c r="H499" s="62">
        <v>17919.485</v>
      </c>
      <c r="I499" s="62">
        <f>G499-H499</f>
        <v>0</v>
      </c>
    </row>
    <row r="500" spans="1:9" s="306" customFormat="1" ht="47.25">
      <c r="A500" s="273" t="s">
        <v>339</v>
      </c>
      <c r="B500" s="47"/>
      <c r="C500" s="48" t="s">
        <v>127</v>
      </c>
      <c r="D500" s="48" t="s">
        <v>170</v>
      </c>
      <c r="E500" s="49" t="s">
        <v>338</v>
      </c>
      <c r="F500" s="56"/>
      <c r="G500" s="62">
        <f aca="true" t="shared" si="95" ref="G500:I501">G501</f>
        <v>16.373</v>
      </c>
      <c r="H500" s="62">
        <f t="shared" si="95"/>
        <v>16.373</v>
      </c>
      <c r="I500" s="62">
        <f t="shared" si="95"/>
        <v>0</v>
      </c>
    </row>
    <row r="501" spans="1:9" s="306" customFormat="1" ht="31.5">
      <c r="A501" s="162" t="s">
        <v>263</v>
      </c>
      <c r="B501" s="47"/>
      <c r="C501" s="48" t="s">
        <v>127</v>
      </c>
      <c r="D501" s="48" t="s">
        <v>170</v>
      </c>
      <c r="E501" s="49" t="s">
        <v>338</v>
      </c>
      <c r="F501" s="56" t="s">
        <v>178</v>
      </c>
      <c r="G501" s="62">
        <f t="shared" si="95"/>
        <v>16.373</v>
      </c>
      <c r="H501" s="62">
        <f t="shared" si="95"/>
        <v>16.373</v>
      </c>
      <c r="I501" s="62">
        <f t="shared" si="95"/>
        <v>0</v>
      </c>
    </row>
    <row r="502" spans="1:9" s="306" customFormat="1" ht="15.75">
      <c r="A502" s="252" t="s">
        <v>191</v>
      </c>
      <c r="B502" s="47"/>
      <c r="C502" s="48" t="s">
        <v>127</v>
      </c>
      <c r="D502" s="48" t="s">
        <v>170</v>
      </c>
      <c r="E502" s="49" t="s">
        <v>338</v>
      </c>
      <c r="F502" s="56" t="s">
        <v>192</v>
      </c>
      <c r="G502" s="62">
        <v>16.373</v>
      </c>
      <c r="H502" s="62">
        <v>16.373</v>
      </c>
      <c r="I502" s="62">
        <f>G502-H502</f>
        <v>0</v>
      </c>
    </row>
    <row r="503" spans="1:9" s="306" customFormat="1" ht="47.25">
      <c r="A503" s="273" t="s">
        <v>251</v>
      </c>
      <c r="B503" s="47"/>
      <c r="C503" s="48" t="s">
        <v>127</v>
      </c>
      <c r="D503" s="48" t="s">
        <v>170</v>
      </c>
      <c r="E503" s="49" t="s">
        <v>259</v>
      </c>
      <c r="F503" s="56"/>
      <c r="G503" s="62">
        <f aca="true" t="shared" si="96" ref="G503:I504">G504</f>
        <v>787.56</v>
      </c>
      <c r="H503" s="62">
        <f t="shared" si="96"/>
        <v>787.56</v>
      </c>
      <c r="I503" s="62">
        <f t="shared" si="96"/>
        <v>0</v>
      </c>
    </row>
    <row r="504" spans="1:9" s="306" customFormat="1" ht="31.5">
      <c r="A504" s="162" t="s">
        <v>190</v>
      </c>
      <c r="B504" s="47"/>
      <c r="C504" s="48" t="s">
        <v>127</v>
      </c>
      <c r="D504" s="48" t="s">
        <v>170</v>
      </c>
      <c r="E504" s="49" t="s">
        <v>259</v>
      </c>
      <c r="F504" s="56" t="s">
        <v>178</v>
      </c>
      <c r="G504" s="62">
        <f t="shared" si="96"/>
        <v>787.56</v>
      </c>
      <c r="H504" s="62">
        <f t="shared" si="96"/>
        <v>787.56</v>
      </c>
      <c r="I504" s="62">
        <f t="shared" si="96"/>
        <v>0</v>
      </c>
    </row>
    <row r="505" spans="1:9" s="306" customFormat="1" ht="15.75">
      <c r="A505" s="252" t="s">
        <v>191</v>
      </c>
      <c r="B505" s="47"/>
      <c r="C505" s="48" t="s">
        <v>127</v>
      </c>
      <c r="D505" s="48" t="s">
        <v>170</v>
      </c>
      <c r="E505" s="49" t="s">
        <v>259</v>
      </c>
      <c r="F505" s="56" t="s">
        <v>192</v>
      </c>
      <c r="G505" s="62">
        <v>787.56</v>
      </c>
      <c r="H505" s="62">
        <v>787.56</v>
      </c>
      <c r="I505" s="62">
        <f>G505-H505</f>
        <v>0</v>
      </c>
    </row>
    <row r="506" spans="1:9" s="306" customFormat="1" ht="31.5">
      <c r="A506" s="253" t="s">
        <v>523</v>
      </c>
      <c r="B506" s="111" t="s">
        <v>291</v>
      </c>
      <c r="C506" s="204"/>
      <c r="D506" s="204"/>
      <c r="E506" s="205"/>
      <c r="F506" s="206"/>
      <c r="G506" s="313">
        <f>G507+G545+G572+G624+G697+G721</f>
        <v>422156.853</v>
      </c>
      <c r="H506" s="313">
        <f>H507+H545+H572+H624+H697+H721</f>
        <v>404948.253</v>
      </c>
      <c r="I506" s="313">
        <f>I507+I545+I572+I624+I697+I721</f>
        <v>17208.6</v>
      </c>
    </row>
    <row r="507" spans="1:9" s="306" customFormat="1" ht="15.75">
      <c r="A507" s="285" t="s">
        <v>131</v>
      </c>
      <c r="B507" s="97"/>
      <c r="C507" s="45" t="s">
        <v>157</v>
      </c>
      <c r="D507" s="45"/>
      <c r="E507" s="228"/>
      <c r="F507" s="229"/>
      <c r="G507" s="58">
        <f>G508+G515</f>
        <v>11368</v>
      </c>
      <c r="H507" s="58">
        <f>H508+H515</f>
        <v>11368</v>
      </c>
      <c r="I507" s="58">
        <f>I508+I515</f>
        <v>0</v>
      </c>
    </row>
    <row r="508" spans="1:9" s="306" customFormat="1" ht="31.5">
      <c r="A508" s="251" t="s">
        <v>141</v>
      </c>
      <c r="B508" s="97"/>
      <c r="C508" s="45" t="s">
        <v>157</v>
      </c>
      <c r="D508" s="45" t="s">
        <v>170</v>
      </c>
      <c r="E508" s="228"/>
      <c r="F508" s="229"/>
      <c r="G508" s="58">
        <f aca="true" t="shared" si="97" ref="G508:I509">G509</f>
        <v>10234.4</v>
      </c>
      <c r="H508" s="58">
        <f t="shared" si="97"/>
        <v>10234.4</v>
      </c>
      <c r="I508" s="58">
        <f t="shared" si="97"/>
        <v>0</v>
      </c>
    </row>
    <row r="509" spans="1:9" ht="31.5">
      <c r="A509" s="233" t="s">
        <v>490</v>
      </c>
      <c r="B509" s="97"/>
      <c r="C509" s="45" t="s">
        <v>157</v>
      </c>
      <c r="D509" s="45" t="s">
        <v>170</v>
      </c>
      <c r="E509" s="52" t="s">
        <v>362</v>
      </c>
      <c r="F509" s="230"/>
      <c r="G509" s="58">
        <f t="shared" si="97"/>
        <v>10234.4</v>
      </c>
      <c r="H509" s="58">
        <f t="shared" si="97"/>
        <v>10234.4</v>
      </c>
      <c r="I509" s="58">
        <f t="shared" si="97"/>
        <v>0</v>
      </c>
    </row>
    <row r="510" spans="1:9" ht="15.75">
      <c r="A510" s="234" t="s">
        <v>115</v>
      </c>
      <c r="B510" s="92"/>
      <c r="C510" s="48" t="s">
        <v>157</v>
      </c>
      <c r="D510" s="48" t="s">
        <v>170</v>
      </c>
      <c r="E510" s="49" t="s">
        <v>363</v>
      </c>
      <c r="F510" s="56"/>
      <c r="G510" s="62">
        <f>G511+G513</f>
        <v>10234.4</v>
      </c>
      <c r="H510" s="62">
        <f>H511+H513</f>
        <v>10234.4</v>
      </c>
      <c r="I510" s="62">
        <f>I511+I513</f>
        <v>0</v>
      </c>
    </row>
    <row r="511" spans="1:9" ht="47.25">
      <c r="A511" s="236" t="s">
        <v>116</v>
      </c>
      <c r="B511" s="92"/>
      <c r="C511" s="48" t="s">
        <v>157</v>
      </c>
      <c r="D511" s="48" t="s">
        <v>170</v>
      </c>
      <c r="E511" s="49" t="s">
        <v>363</v>
      </c>
      <c r="F511" s="56" t="s">
        <v>198</v>
      </c>
      <c r="G511" s="62">
        <f>G512</f>
        <v>9958.9</v>
      </c>
      <c r="H511" s="62">
        <f>H512</f>
        <v>9958.9</v>
      </c>
      <c r="I511" s="62">
        <f>I512</f>
        <v>0</v>
      </c>
    </row>
    <row r="512" spans="1:9" ht="15.75">
      <c r="A512" s="236" t="s">
        <v>193</v>
      </c>
      <c r="B512" s="92"/>
      <c r="C512" s="48" t="s">
        <v>157</v>
      </c>
      <c r="D512" s="48" t="s">
        <v>170</v>
      </c>
      <c r="E512" s="49" t="s">
        <v>363</v>
      </c>
      <c r="F512" s="56" t="s">
        <v>194</v>
      </c>
      <c r="G512" s="62">
        <f>9795.6+163.3</f>
        <v>9958.9</v>
      </c>
      <c r="H512" s="62">
        <f>9795.6+163.3</f>
        <v>9958.9</v>
      </c>
      <c r="I512" s="62">
        <f>G512-H512</f>
        <v>0</v>
      </c>
    </row>
    <row r="513" spans="1:9" ht="15.75">
      <c r="A513" s="236" t="s">
        <v>226</v>
      </c>
      <c r="B513" s="92"/>
      <c r="C513" s="48" t="s">
        <v>157</v>
      </c>
      <c r="D513" s="48" t="s">
        <v>170</v>
      </c>
      <c r="E513" s="49" t="s">
        <v>363</v>
      </c>
      <c r="F513" s="56" t="s">
        <v>188</v>
      </c>
      <c r="G513" s="62">
        <f>G514</f>
        <v>275.5</v>
      </c>
      <c r="H513" s="62">
        <f>H514</f>
        <v>275.5</v>
      </c>
      <c r="I513" s="62">
        <f>I514</f>
        <v>0</v>
      </c>
    </row>
    <row r="514" spans="1:9" ht="15.75">
      <c r="A514" s="236" t="s">
        <v>189</v>
      </c>
      <c r="B514" s="92"/>
      <c r="C514" s="48" t="s">
        <v>157</v>
      </c>
      <c r="D514" s="48" t="s">
        <v>170</v>
      </c>
      <c r="E514" s="49" t="s">
        <v>363</v>
      </c>
      <c r="F514" s="56" t="s">
        <v>187</v>
      </c>
      <c r="G514" s="62">
        <v>275.5</v>
      </c>
      <c r="H514" s="62">
        <v>275.5</v>
      </c>
      <c r="I514" s="62">
        <f>G514-H514</f>
        <v>0</v>
      </c>
    </row>
    <row r="515" spans="1:9" ht="15.75">
      <c r="A515" s="241" t="s">
        <v>142</v>
      </c>
      <c r="B515" s="92"/>
      <c r="C515" s="93" t="s">
        <v>157</v>
      </c>
      <c r="D515" s="93" t="s">
        <v>123</v>
      </c>
      <c r="E515" s="170"/>
      <c r="F515" s="94"/>
      <c r="G515" s="58">
        <f>G516+G529+G541</f>
        <v>1133.6</v>
      </c>
      <c r="H515" s="58">
        <f>H516+H529+H541</f>
        <v>1133.6</v>
      </c>
      <c r="I515" s="58">
        <f>I516+I529+I541</f>
        <v>0</v>
      </c>
    </row>
    <row r="516" spans="1:9" ht="31.5" customHeight="1">
      <c r="A516" s="274" t="s">
        <v>447</v>
      </c>
      <c r="B516" s="92"/>
      <c r="C516" s="93" t="s">
        <v>157</v>
      </c>
      <c r="D516" s="93" t="s">
        <v>123</v>
      </c>
      <c r="E516" s="52" t="s">
        <v>82</v>
      </c>
      <c r="F516" s="94"/>
      <c r="G516" s="58">
        <f>G517+G523</f>
        <v>370</v>
      </c>
      <c r="H516" s="58">
        <f>H517+H523</f>
        <v>370</v>
      </c>
      <c r="I516" s="58">
        <f>I517+I523</f>
        <v>0</v>
      </c>
    </row>
    <row r="517" spans="1:9" ht="15.75">
      <c r="A517" s="251" t="s">
        <v>341</v>
      </c>
      <c r="B517" s="92"/>
      <c r="C517" s="93" t="s">
        <v>157</v>
      </c>
      <c r="D517" s="93" t="s">
        <v>123</v>
      </c>
      <c r="E517" s="52" t="s">
        <v>48</v>
      </c>
      <c r="F517" s="94"/>
      <c r="G517" s="58">
        <f>G518</f>
        <v>45</v>
      </c>
      <c r="H517" s="58">
        <f>H518</f>
        <v>45</v>
      </c>
      <c r="I517" s="58">
        <f>I518</f>
        <v>0</v>
      </c>
    </row>
    <row r="518" spans="1:9" ht="15.75">
      <c r="A518" s="237" t="s">
        <v>94</v>
      </c>
      <c r="B518" s="55"/>
      <c r="C518" s="80" t="s">
        <v>157</v>
      </c>
      <c r="D518" s="80" t="s">
        <v>123</v>
      </c>
      <c r="E518" s="81" t="s">
        <v>49</v>
      </c>
      <c r="F518" s="76"/>
      <c r="G518" s="62">
        <f>G519+G521</f>
        <v>45</v>
      </c>
      <c r="H518" s="62">
        <f>H519+H521</f>
        <v>45</v>
      </c>
      <c r="I518" s="62">
        <f>I519+I521</f>
        <v>0</v>
      </c>
    </row>
    <row r="519" spans="1:9" ht="15.75">
      <c r="A519" s="236" t="s">
        <v>226</v>
      </c>
      <c r="B519" s="47"/>
      <c r="C519" s="80" t="s">
        <v>157</v>
      </c>
      <c r="D519" s="80" t="s">
        <v>123</v>
      </c>
      <c r="E519" s="81" t="s">
        <v>49</v>
      </c>
      <c r="F519" s="76" t="s">
        <v>188</v>
      </c>
      <c r="G519" s="62">
        <f>G520</f>
        <v>5</v>
      </c>
      <c r="H519" s="62">
        <f>H520</f>
        <v>5</v>
      </c>
      <c r="I519" s="62">
        <f>I520</f>
        <v>0</v>
      </c>
    </row>
    <row r="520" spans="1:9" ht="15.75">
      <c r="A520" s="236" t="s">
        <v>189</v>
      </c>
      <c r="B520" s="55"/>
      <c r="C520" s="80" t="s">
        <v>157</v>
      </c>
      <c r="D520" s="80" t="s">
        <v>123</v>
      </c>
      <c r="E520" s="81" t="s">
        <v>49</v>
      </c>
      <c r="F520" s="76" t="s">
        <v>187</v>
      </c>
      <c r="G520" s="62">
        <v>5</v>
      </c>
      <c r="H520" s="62">
        <v>5</v>
      </c>
      <c r="I520" s="62">
        <f>G520-H520</f>
        <v>0</v>
      </c>
    </row>
    <row r="521" spans="1:9" s="306" customFormat="1" ht="31.5">
      <c r="A521" s="236" t="s">
        <v>263</v>
      </c>
      <c r="B521" s="92"/>
      <c r="C521" s="80" t="s">
        <v>157</v>
      </c>
      <c r="D521" s="80" t="s">
        <v>123</v>
      </c>
      <c r="E521" s="81" t="s">
        <v>49</v>
      </c>
      <c r="F521" s="152">
        <v>600</v>
      </c>
      <c r="G521" s="70">
        <f>G522</f>
        <v>40</v>
      </c>
      <c r="H521" s="70">
        <f>H522</f>
        <v>40</v>
      </c>
      <c r="I521" s="70">
        <f>I522</f>
        <v>0</v>
      </c>
    </row>
    <row r="522" spans="1:9" s="306" customFormat="1" ht="15.75">
      <c r="A522" s="236" t="s">
        <v>191</v>
      </c>
      <c r="B522" s="92"/>
      <c r="C522" s="80" t="s">
        <v>157</v>
      </c>
      <c r="D522" s="80" t="s">
        <v>123</v>
      </c>
      <c r="E522" s="81" t="s">
        <v>49</v>
      </c>
      <c r="F522" s="152">
        <v>610</v>
      </c>
      <c r="G522" s="70">
        <v>40</v>
      </c>
      <c r="H522" s="70">
        <v>40</v>
      </c>
      <c r="I522" s="62">
        <f>G522-H522</f>
        <v>0</v>
      </c>
    </row>
    <row r="523" spans="1:9" s="306" customFormat="1" ht="15.75">
      <c r="A523" s="238" t="s">
        <v>212</v>
      </c>
      <c r="B523" s="55"/>
      <c r="C523" s="93" t="s">
        <v>157</v>
      </c>
      <c r="D523" s="93" t="s">
        <v>123</v>
      </c>
      <c r="E523" s="98" t="s">
        <v>50</v>
      </c>
      <c r="F523" s="76"/>
      <c r="G523" s="58">
        <f>G524</f>
        <v>325</v>
      </c>
      <c r="H523" s="58">
        <f>H524</f>
        <v>325</v>
      </c>
      <c r="I523" s="58">
        <f>I524</f>
        <v>0</v>
      </c>
    </row>
    <row r="524" spans="1:9" s="306" customFormat="1" ht="15.75">
      <c r="A524" s="237" t="s">
        <v>94</v>
      </c>
      <c r="B524" s="55"/>
      <c r="C524" s="80" t="s">
        <v>157</v>
      </c>
      <c r="D524" s="80" t="s">
        <v>123</v>
      </c>
      <c r="E524" s="81" t="s">
        <v>51</v>
      </c>
      <c r="F524" s="76"/>
      <c r="G524" s="62">
        <f>G525+G527</f>
        <v>325</v>
      </c>
      <c r="H524" s="62">
        <f>H525+H527</f>
        <v>325</v>
      </c>
      <c r="I524" s="62">
        <f>I525+I527</f>
        <v>0</v>
      </c>
    </row>
    <row r="525" spans="1:9" s="306" customFormat="1" ht="15.75">
      <c r="A525" s="236" t="s">
        <v>226</v>
      </c>
      <c r="B525" s="47"/>
      <c r="C525" s="80" t="s">
        <v>157</v>
      </c>
      <c r="D525" s="80" t="s">
        <v>123</v>
      </c>
      <c r="E525" s="81" t="s">
        <v>51</v>
      </c>
      <c r="F525" s="76" t="s">
        <v>188</v>
      </c>
      <c r="G525" s="62">
        <f>G526</f>
        <v>52</v>
      </c>
      <c r="H525" s="62">
        <f>H526</f>
        <v>52</v>
      </c>
      <c r="I525" s="62">
        <f>I526</f>
        <v>0</v>
      </c>
    </row>
    <row r="526" spans="1:9" s="306" customFormat="1" ht="15.75">
      <c r="A526" s="236" t="s">
        <v>189</v>
      </c>
      <c r="B526" s="55"/>
      <c r="C526" s="80" t="s">
        <v>157</v>
      </c>
      <c r="D526" s="80" t="s">
        <v>123</v>
      </c>
      <c r="E526" s="81" t="s">
        <v>51</v>
      </c>
      <c r="F526" s="76" t="s">
        <v>187</v>
      </c>
      <c r="G526" s="62">
        <v>52</v>
      </c>
      <c r="H526" s="62">
        <v>52</v>
      </c>
      <c r="I526" s="62">
        <f>G526-H526</f>
        <v>0</v>
      </c>
    </row>
    <row r="527" spans="1:9" s="306" customFormat="1" ht="31.5">
      <c r="A527" s="162" t="s">
        <v>190</v>
      </c>
      <c r="B527" s="55"/>
      <c r="C527" s="80" t="s">
        <v>157</v>
      </c>
      <c r="D527" s="80" t="s">
        <v>123</v>
      </c>
      <c r="E527" s="81" t="s">
        <v>51</v>
      </c>
      <c r="F527" s="76" t="s">
        <v>178</v>
      </c>
      <c r="G527" s="62">
        <f>G528</f>
        <v>273</v>
      </c>
      <c r="H527" s="62">
        <f>H528</f>
        <v>273</v>
      </c>
      <c r="I527" s="62">
        <f>I528</f>
        <v>0</v>
      </c>
    </row>
    <row r="528" spans="1:9" s="306" customFormat="1" ht="15.75">
      <c r="A528" s="252" t="s">
        <v>191</v>
      </c>
      <c r="B528" s="55"/>
      <c r="C528" s="80" t="s">
        <v>157</v>
      </c>
      <c r="D528" s="80" t="s">
        <v>123</v>
      </c>
      <c r="E528" s="81" t="s">
        <v>51</v>
      </c>
      <c r="F528" s="76" t="s">
        <v>192</v>
      </c>
      <c r="G528" s="62">
        <v>273</v>
      </c>
      <c r="H528" s="62">
        <v>273</v>
      </c>
      <c r="I528" s="62">
        <f>G528-H528</f>
        <v>0</v>
      </c>
    </row>
    <row r="529" spans="1:9" s="306" customFormat="1" ht="31.5">
      <c r="A529" s="241" t="s">
        <v>491</v>
      </c>
      <c r="B529" s="97"/>
      <c r="C529" s="93" t="s">
        <v>157</v>
      </c>
      <c r="D529" s="93" t="s">
        <v>123</v>
      </c>
      <c r="E529" s="98" t="s">
        <v>83</v>
      </c>
      <c r="F529" s="76"/>
      <c r="G529" s="58">
        <f>G530+G535+G538</f>
        <v>753.6</v>
      </c>
      <c r="H529" s="58">
        <f>H530+H535+H538</f>
        <v>753.6</v>
      </c>
      <c r="I529" s="58">
        <f>I530+I535+I538</f>
        <v>0</v>
      </c>
    </row>
    <row r="530" spans="1:9" s="306" customFormat="1" ht="15.75">
      <c r="A530" s="237" t="s">
        <v>94</v>
      </c>
      <c r="B530" s="55"/>
      <c r="C530" s="80" t="s">
        <v>157</v>
      </c>
      <c r="D530" s="80" t="s">
        <v>123</v>
      </c>
      <c r="E530" s="81" t="s">
        <v>348</v>
      </c>
      <c r="F530" s="76"/>
      <c r="G530" s="62">
        <f>G533+G531</f>
        <v>40</v>
      </c>
      <c r="H530" s="62">
        <f>H533+H531</f>
        <v>40</v>
      </c>
      <c r="I530" s="62">
        <f>I533+I531</f>
        <v>0</v>
      </c>
    </row>
    <row r="531" spans="1:9" s="306" customFormat="1" ht="15.75">
      <c r="A531" s="236" t="s">
        <v>226</v>
      </c>
      <c r="B531" s="55"/>
      <c r="C531" s="80" t="s">
        <v>157</v>
      </c>
      <c r="D531" s="80" t="s">
        <v>123</v>
      </c>
      <c r="E531" s="81" t="s">
        <v>348</v>
      </c>
      <c r="F531" s="76" t="s">
        <v>188</v>
      </c>
      <c r="G531" s="62">
        <f>G532</f>
        <v>5</v>
      </c>
      <c r="H531" s="62">
        <f>H532</f>
        <v>5</v>
      </c>
      <c r="I531" s="62">
        <f>I532</f>
        <v>0</v>
      </c>
    </row>
    <row r="532" spans="1:9" s="306" customFormat="1" ht="15.75">
      <c r="A532" s="236" t="s">
        <v>189</v>
      </c>
      <c r="B532" s="55"/>
      <c r="C532" s="80" t="s">
        <v>157</v>
      </c>
      <c r="D532" s="80" t="s">
        <v>123</v>
      </c>
      <c r="E532" s="81" t="s">
        <v>348</v>
      </c>
      <c r="F532" s="76" t="s">
        <v>187</v>
      </c>
      <c r="G532" s="62">
        <v>5</v>
      </c>
      <c r="H532" s="62">
        <v>5</v>
      </c>
      <c r="I532" s="62">
        <f>G532-H532</f>
        <v>0</v>
      </c>
    </row>
    <row r="533" spans="1:9" s="306" customFormat="1" ht="31.5">
      <c r="A533" s="162" t="s">
        <v>190</v>
      </c>
      <c r="B533" s="55"/>
      <c r="C533" s="80" t="s">
        <v>157</v>
      </c>
      <c r="D533" s="80" t="s">
        <v>123</v>
      </c>
      <c r="E533" s="81" t="s">
        <v>348</v>
      </c>
      <c r="F533" s="76" t="s">
        <v>178</v>
      </c>
      <c r="G533" s="62">
        <f>G534</f>
        <v>35</v>
      </c>
      <c r="H533" s="62">
        <f>H534</f>
        <v>35</v>
      </c>
      <c r="I533" s="62">
        <f>I534</f>
        <v>0</v>
      </c>
    </row>
    <row r="534" spans="1:9" s="306" customFormat="1" ht="15.75">
      <c r="A534" s="252" t="s">
        <v>191</v>
      </c>
      <c r="B534" s="55"/>
      <c r="C534" s="80" t="s">
        <v>157</v>
      </c>
      <c r="D534" s="80" t="s">
        <v>123</v>
      </c>
      <c r="E534" s="81" t="s">
        <v>348</v>
      </c>
      <c r="F534" s="76" t="s">
        <v>192</v>
      </c>
      <c r="G534" s="62">
        <v>35</v>
      </c>
      <c r="H534" s="62">
        <v>35</v>
      </c>
      <c r="I534" s="62">
        <f>G534-H534</f>
        <v>0</v>
      </c>
    </row>
    <row r="535" spans="1:9" s="306" customFormat="1" ht="47.25">
      <c r="A535" s="235" t="s">
        <v>577</v>
      </c>
      <c r="B535" s="55"/>
      <c r="C535" s="80" t="s">
        <v>157</v>
      </c>
      <c r="D535" s="80" t="s">
        <v>123</v>
      </c>
      <c r="E535" s="56" t="s">
        <v>578</v>
      </c>
      <c r="F535" s="56"/>
      <c r="G535" s="62">
        <f aca="true" t="shared" si="98" ref="G535:I536">G536</f>
        <v>693.6</v>
      </c>
      <c r="H535" s="62">
        <f t="shared" si="98"/>
        <v>693.6</v>
      </c>
      <c r="I535" s="62">
        <f t="shared" si="98"/>
        <v>0</v>
      </c>
    </row>
    <row r="536" spans="1:9" s="306" customFormat="1" ht="15.75">
      <c r="A536" s="236" t="s">
        <v>226</v>
      </c>
      <c r="B536" s="55"/>
      <c r="C536" s="80" t="s">
        <v>157</v>
      </c>
      <c r="D536" s="80" t="s">
        <v>123</v>
      </c>
      <c r="E536" s="56" t="s">
        <v>578</v>
      </c>
      <c r="F536" s="56" t="s">
        <v>188</v>
      </c>
      <c r="G536" s="62">
        <f t="shared" si="98"/>
        <v>693.6</v>
      </c>
      <c r="H536" s="62">
        <f t="shared" si="98"/>
        <v>693.6</v>
      </c>
      <c r="I536" s="62">
        <f t="shared" si="98"/>
        <v>0</v>
      </c>
    </row>
    <row r="537" spans="1:9" s="306" customFormat="1" ht="15.75">
      <c r="A537" s="236" t="s">
        <v>189</v>
      </c>
      <c r="B537" s="55"/>
      <c r="C537" s="80" t="s">
        <v>157</v>
      </c>
      <c r="D537" s="80" t="s">
        <v>123</v>
      </c>
      <c r="E537" s="56" t="s">
        <v>578</v>
      </c>
      <c r="F537" s="56" t="s">
        <v>187</v>
      </c>
      <c r="G537" s="62">
        <v>693.6</v>
      </c>
      <c r="H537" s="62">
        <v>693.6</v>
      </c>
      <c r="I537" s="62">
        <f>G537-H537</f>
        <v>0</v>
      </c>
    </row>
    <row r="538" spans="1:9" s="306" customFormat="1" ht="31.5">
      <c r="A538" s="234" t="s">
        <v>579</v>
      </c>
      <c r="B538" s="55"/>
      <c r="C538" s="80" t="s">
        <v>157</v>
      </c>
      <c r="D538" s="80" t="s">
        <v>123</v>
      </c>
      <c r="E538" s="56" t="s">
        <v>580</v>
      </c>
      <c r="F538" s="56"/>
      <c r="G538" s="62">
        <f aca="true" t="shared" si="99" ref="G538:I539">G539</f>
        <v>20</v>
      </c>
      <c r="H538" s="62">
        <f t="shared" si="99"/>
        <v>20</v>
      </c>
      <c r="I538" s="62">
        <f t="shared" si="99"/>
        <v>0</v>
      </c>
    </row>
    <row r="539" spans="1:9" s="306" customFormat="1" ht="15.75">
      <c r="A539" s="236" t="s">
        <v>226</v>
      </c>
      <c r="B539" s="55"/>
      <c r="C539" s="80" t="s">
        <v>157</v>
      </c>
      <c r="D539" s="80" t="s">
        <v>123</v>
      </c>
      <c r="E539" s="56" t="s">
        <v>580</v>
      </c>
      <c r="F539" s="56" t="s">
        <v>188</v>
      </c>
      <c r="G539" s="62">
        <f t="shared" si="99"/>
        <v>20</v>
      </c>
      <c r="H539" s="62">
        <f t="shared" si="99"/>
        <v>20</v>
      </c>
      <c r="I539" s="62">
        <f t="shared" si="99"/>
        <v>0</v>
      </c>
    </row>
    <row r="540" spans="1:9" s="306" customFormat="1" ht="15.75">
      <c r="A540" s="236" t="s">
        <v>189</v>
      </c>
      <c r="B540" s="55"/>
      <c r="C540" s="80" t="s">
        <v>157</v>
      </c>
      <c r="D540" s="80" t="s">
        <v>123</v>
      </c>
      <c r="E540" s="56" t="s">
        <v>580</v>
      </c>
      <c r="F540" s="56" t="s">
        <v>187</v>
      </c>
      <c r="G540" s="62">
        <v>20</v>
      </c>
      <c r="H540" s="62">
        <v>20</v>
      </c>
      <c r="I540" s="62">
        <f>G540-H540</f>
        <v>0</v>
      </c>
    </row>
    <row r="541" spans="1:9" s="306" customFormat="1" ht="33" customHeight="1">
      <c r="A541" s="242" t="s">
        <v>581</v>
      </c>
      <c r="B541" s="97"/>
      <c r="C541" s="93" t="s">
        <v>157</v>
      </c>
      <c r="D541" s="93" t="s">
        <v>123</v>
      </c>
      <c r="E541" s="98" t="s">
        <v>342</v>
      </c>
      <c r="F541" s="76"/>
      <c r="G541" s="58">
        <f>G542</f>
        <v>10</v>
      </c>
      <c r="H541" s="58">
        <f aca="true" t="shared" si="100" ref="H541:I543">H542</f>
        <v>10</v>
      </c>
      <c r="I541" s="58">
        <f t="shared" si="100"/>
        <v>0</v>
      </c>
    </row>
    <row r="542" spans="1:9" s="306" customFormat="1" ht="15.75">
      <c r="A542" s="237" t="s">
        <v>94</v>
      </c>
      <c r="B542" s="97"/>
      <c r="C542" s="80" t="s">
        <v>157</v>
      </c>
      <c r="D542" s="80" t="s">
        <v>123</v>
      </c>
      <c r="E542" s="81" t="s">
        <v>344</v>
      </c>
      <c r="F542" s="76"/>
      <c r="G542" s="62">
        <f>G543</f>
        <v>10</v>
      </c>
      <c r="H542" s="62">
        <f t="shared" si="100"/>
        <v>10</v>
      </c>
      <c r="I542" s="62">
        <f t="shared" si="100"/>
        <v>0</v>
      </c>
    </row>
    <row r="543" spans="1:9" s="306" customFormat="1" ht="15.75">
      <c r="A543" s="236" t="s">
        <v>226</v>
      </c>
      <c r="B543" s="97"/>
      <c r="C543" s="80" t="s">
        <v>157</v>
      </c>
      <c r="D543" s="80" t="s">
        <v>123</v>
      </c>
      <c r="E543" s="81" t="s">
        <v>344</v>
      </c>
      <c r="F543" s="76" t="s">
        <v>188</v>
      </c>
      <c r="G543" s="62">
        <f>G544</f>
        <v>10</v>
      </c>
      <c r="H543" s="62">
        <f t="shared" si="100"/>
        <v>10</v>
      </c>
      <c r="I543" s="62">
        <f t="shared" si="100"/>
        <v>0</v>
      </c>
    </row>
    <row r="544" spans="1:9" s="306" customFormat="1" ht="15.75">
      <c r="A544" s="236" t="s">
        <v>189</v>
      </c>
      <c r="B544" s="97"/>
      <c r="C544" s="80" t="s">
        <v>157</v>
      </c>
      <c r="D544" s="80" t="s">
        <v>123</v>
      </c>
      <c r="E544" s="81" t="s">
        <v>344</v>
      </c>
      <c r="F544" s="76" t="s">
        <v>187</v>
      </c>
      <c r="G544" s="62">
        <v>10</v>
      </c>
      <c r="H544" s="62">
        <v>10</v>
      </c>
      <c r="I544" s="62">
        <f>G544-H544</f>
        <v>0</v>
      </c>
    </row>
    <row r="545" spans="1:9" s="306" customFormat="1" ht="15.75">
      <c r="A545" s="275" t="s">
        <v>182</v>
      </c>
      <c r="B545" s="293"/>
      <c r="C545" s="103" t="s">
        <v>170</v>
      </c>
      <c r="D545" s="294"/>
      <c r="E545" s="295"/>
      <c r="F545" s="294"/>
      <c r="G545" s="104">
        <f>G546</f>
        <v>33368.8</v>
      </c>
      <c r="H545" s="104">
        <f>H546</f>
        <v>31368.8</v>
      </c>
      <c r="I545" s="104">
        <f>I546</f>
        <v>2000</v>
      </c>
    </row>
    <row r="546" spans="1:9" s="306" customFormat="1" ht="15.75">
      <c r="A546" s="251" t="s">
        <v>136</v>
      </c>
      <c r="B546" s="51"/>
      <c r="C546" s="45" t="s">
        <v>170</v>
      </c>
      <c r="D546" s="45" t="s">
        <v>164</v>
      </c>
      <c r="E546" s="52"/>
      <c r="F546" s="57"/>
      <c r="G546" s="58">
        <f>G547+G563+G568</f>
        <v>33368.8</v>
      </c>
      <c r="H546" s="58">
        <f>H547+H563</f>
        <v>31368.8</v>
      </c>
      <c r="I546" s="58">
        <f>I547+I563+I568</f>
        <v>2000</v>
      </c>
    </row>
    <row r="547" spans="1:9" s="306" customFormat="1" ht="19.5" customHeight="1">
      <c r="A547" s="275" t="s">
        <v>317</v>
      </c>
      <c r="B547" s="51"/>
      <c r="C547" s="45" t="s">
        <v>170</v>
      </c>
      <c r="D547" s="45" t="s">
        <v>164</v>
      </c>
      <c r="E547" s="52" t="s">
        <v>74</v>
      </c>
      <c r="F547" s="57"/>
      <c r="G547" s="58">
        <f>G548</f>
        <v>2070</v>
      </c>
      <c r="H547" s="58">
        <f>H548</f>
        <v>2070</v>
      </c>
      <c r="I547" s="58">
        <f>I548</f>
        <v>0</v>
      </c>
    </row>
    <row r="548" spans="1:9" s="306" customFormat="1" ht="15.75">
      <c r="A548" s="251" t="s">
        <v>514</v>
      </c>
      <c r="B548" s="51"/>
      <c r="C548" s="45" t="s">
        <v>170</v>
      </c>
      <c r="D548" s="45" t="s">
        <v>164</v>
      </c>
      <c r="E548" s="52" t="s">
        <v>76</v>
      </c>
      <c r="F548" s="57"/>
      <c r="G548" s="58">
        <f>G549+G557+G560+G554</f>
        <v>2070</v>
      </c>
      <c r="H548" s="58">
        <f>H549+H557+H560+H554</f>
        <v>2070</v>
      </c>
      <c r="I548" s="58">
        <f>I549+I557+I560+I554</f>
        <v>0</v>
      </c>
    </row>
    <row r="549" spans="1:9" s="306" customFormat="1" ht="15.75">
      <c r="A549" s="237" t="s">
        <v>97</v>
      </c>
      <c r="B549" s="47"/>
      <c r="C549" s="48" t="s">
        <v>170</v>
      </c>
      <c r="D549" s="48" t="s">
        <v>164</v>
      </c>
      <c r="E549" s="49" t="s">
        <v>77</v>
      </c>
      <c r="F549" s="56"/>
      <c r="G549" s="62">
        <f>G550+G552</f>
        <v>1170</v>
      </c>
      <c r="H549" s="62">
        <f>H550+H552</f>
        <v>1070</v>
      </c>
      <c r="I549" s="62">
        <f>I550+I552</f>
        <v>100</v>
      </c>
    </row>
    <row r="550" spans="1:9" s="306" customFormat="1" ht="15.75">
      <c r="A550" s="236" t="s">
        <v>226</v>
      </c>
      <c r="B550" s="47"/>
      <c r="C550" s="48" t="s">
        <v>170</v>
      </c>
      <c r="D550" s="48" t="s">
        <v>164</v>
      </c>
      <c r="E550" s="49" t="s">
        <v>77</v>
      </c>
      <c r="F550" s="56" t="s">
        <v>188</v>
      </c>
      <c r="G550" s="62">
        <f>G551</f>
        <v>50</v>
      </c>
      <c r="H550" s="62">
        <f>H551</f>
        <v>50</v>
      </c>
      <c r="I550" s="62">
        <f>I551</f>
        <v>0</v>
      </c>
    </row>
    <row r="551" spans="1:9" s="306" customFormat="1" ht="15.75">
      <c r="A551" s="236" t="s">
        <v>189</v>
      </c>
      <c r="B551" s="47"/>
      <c r="C551" s="48" t="s">
        <v>170</v>
      </c>
      <c r="D551" s="48" t="s">
        <v>164</v>
      </c>
      <c r="E551" s="49" t="s">
        <v>77</v>
      </c>
      <c r="F551" s="56" t="s">
        <v>187</v>
      </c>
      <c r="G551" s="62">
        <v>50</v>
      </c>
      <c r="H551" s="62">
        <v>50</v>
      </c>
      <c r="I551" s="62">
        <f>G551-H551</f>
        <v>0</v>
      </c>
    </row>
    <row r="552" spans="1:9" s="306" customFormat="1" ht="22.5" customHeight="1">
      <c r="A552" s="162" t="s">
        <v>190</v>
      </c>
      <c r="B552" s="47"/>
      <c r="C552" s="48" t="s">
        <v>170</v>
      </c>
      <c r="D552" s="48" t="s">
        <v>164</v>
      </c>
      <c r="E552" s="49" t="s">
        <v>77</v>
      </c>
      <c r="F552" s="56" t="s">
        <v>178</v>
      </c>
      <c r="G552" s="62">
        <f>G553</f>
        <v>1120</v>
      </c>
      <c r="H552" s="62">
        <f>H553</f>
        <v>1020</v>
      </c>
      <c r="I552" s="62">
        <f>I553</f>
        <v>100</v>
      </c>
    </row>
    <row r="553" spans="1:9" s="306" customFormat="1" ht="15.75">
      <c r="A553" s="252" t="s">
        <v>191</v>
      </c>
      <c r="B553" s="47"/>
      <c r="C553" s="48" t="s">
        <v>170</v>
      </c>
      <c r="D553" s="48" t="s">
        <v>164</v>
      </c>
      <c r="E553" s="49" t="s">
        <v>77</v>
      </c>
      <c r="F553" s="56" t="s">
        <v>192</v>
      </c>
      <c r="G553" s="62">
        <f>1020+100</f>
        <v>1120</v>
      </c>
      <c r="H553" s="62">
        <f>1020</f>
        <v>1020</v>
      </c>
      <c r="I553" s="62">
        <f>G553-H553</f>
        <v>100</v>
      </c>
    </row>
    <row r="554" spans="1:9" s="306" customFormat="1" ht="15.75">
      <c r="A554" s="252" t="s">
        <v>670</v>
      </c>
      <c r="B554" s="47"/>
      <c r="C554" s="48" t="s">
        <v>170</v>
      </c>
      <c r="D554" s="48" t="s">
        <v>164</v>
      </c>
      <c r="E554" s="49" t="s">
        <v>669</v>
      </c>
      <c r="F554" s="56"/>
      <c r="G554" s="62">
        <f aca="true" t="shared" si="101" ref="G554:I555">G555</f>
        <v>400</v>
      </c>
      <c r="H554" s="62">
        <f t="shared" si="101"/>
        <v>500</v>
      </c>
      <c r="I554" s="62">
        <f t="shared" si="101"/>
        <v>-100</v>
      </c>
    </row>
    <row r="555" spans="1:9" s="306" customFormat="1" ht="18" customHeight="1">
      <c r="A555" s="162" t="s">
        <v>190</v>
      </c>
      <c r="B555" s="47"/>
      <c r="C555" s="48" t="s">
        <v>170</v>
      </c>
      <c r="D555" s="48" t="s">
        <v>164</v>
      </c>
      <c r="E555" s="49" t="s">
        <v>669</v>
      </c>
      <c r="F555" s="56" t="s">
        <v>178</v>
      </c>
      <c r="G555" s="62">
        <f t="shared" si="101"/>
        <v>400</v>
      </c>
      <c r="H555" s="62">
        <f t="shared" si="101"/>
        <v>500</v>
      </c>
      <c r="I555" s="62">
        <f t="shared" si="101"/>
        <v>-100</v>
      </c>
    </row>
    <row r="556" spans="1:9" s="306" customFormat="1" ht="15.75">
      <c r="A556" s="252" t="s">
        <v>191</v>
      </c>
      <c r="B556" s="47"/>
      <c r="C556" s="48" t="s">
        <v>170</v>
      </c>
      <c r="D556" s="48" t="s">
        <v>164</v>
      </c>
      <c r="E556" s="49" t="s">
        <v>669</v>
      </c>
      <c r="F556" s="56" t="s">
        <v>192</v>
      </c>
      <c r="G556" s="62">
        <f>500-100</f>
        <v>400</v>
      </c>
      <c r="H556" s="62">
        <v>500</v>
      </c>
      <c r="I556" s="62">
        <f>G556-H556</f>
        <v>-100</v>
      </c>
    </row>
    <row r="557" spans="1:9" s="306" customFormat="1" ht="15.75">
      <c r="A557" s="252" t="s">
        <v>503</v>
      </c>
      <c r="B557" s="47"/>
      <c r="C557" s="48" t="s">
        <v>170</v>
      </c>
      <c r="D557" s="48" t="s">
        <v>164</v>
      </c>
      <c r="E557" s="49" t="s">
        <v>502</v>
      </c>
      <c r="F557" s="56"/>
      <c r="G557" s="62">
        <f aca="true" t="shared" si="102" ref="G557:I558">G558</f>
        <v>100</v>
      </c>
      <c r="H557" s="62">
        <f t="shared" si="102"/>
        <v>100</v>
      </c>
      <c r="I557" s="62">
        <f t="shared" si="102"/>
        <v>0</v>
      </c>
    </row>
    <row r="558" spans="1:9" s="306" customFormat="1" ht="31.5">
      <c r="A558" s="162" t="s">
        <v>190</v>
      </c>
      <c r="B558" s="47"/>
      <c r="C558" s="48" t="s">
        <v>170</v>
      </c>
      <c r="D558" s="48" t="s">
        <v>164</v>
      </c>
      <c r="E558" s="49" t="s">
        <v>502</v>
      </c>
      <c r="F558" s="56" t="s">
        <v>178</v>
      </c>
      <c r="G558" s="62">
        <f t="shared" si="102"/>
        <v>100</v>
      </c>
      <c r="H558" s="62">
        <f t="shared" si="102"/>
        <v>100</v>
      </c>
      <c r="I558" s="62">
        <f t="shared" si="102"/>
        <v>0</v>
      </c>
    </row>
    <row r="559" spans="1:9" s="306" customFormat="1" ht="15.75">
      <c r="A559" s="252" t="s">
        <v>191</v>
      </c>
      <c r="B559" s="47"/>
      <c r="C559" s="48" t="s">
        <v>170</v>
      </c>
      <c r="D559" s="48" t="s">
        <v>164</v>
      </c>
      <c r="E559" s="49" t="s">
        <v>502</v>
      </c>
      <c r="F559" s="56" t="s">
        <v>192</v>
      </c>
      <c r="G559" s="62">
        <v>100</v>
      </c>
      <c r="H559" s="62">
        <v>100</v>
      </c>
      <c r="I559" s="62">
        <f>G559-H559</f>
        <v>0</v>
      </c>
    </row>
    <row r="560" spans="1:9" s="306" customFormat="1" ht="15.75">
      <c r="A560" s="237" t="s">
        <v>395</v>
      </c>
      <c r="B560" s="47"/>
      <c r="C560" s="48" t="s">
        <v>170</v>
      </c>
      <c r="D560" s="48" t="s">
        <v>164</v>
      </c>
      <c r="E560" s="49" t="s">
        <v>394</v>
      </c>
      <c r="F560" s="56"/>
      <c r="G560" s="62">
        <f aca="true" t="shared" si="103" ref="G560:I561">G561</f>
        <v>400</v>
      </c>
      <c r="H560" s="62">
        <f t="shared" si="103"/>
        <v>400</v>
      </c>
      <c r="I560" s="62">
        <f t="shared" si="103"/>
        <v>0</v>
      </c>
    </row>
    <row r="561" spans="1:9" s="306" customFormat="1" ht="24" customHeight="1">
      <c r="A561" s="162" t="s">
        <v>190</v>
      </c>
      <c r="B561" s="47"/>
      <c r="C561" s="48" t="s">
        <v>170</v>
      </c>
      <c r="D561" s="48" t="s">
        <v>164</v>
      </c>
      <c r="E561" s="49" t="s">
        <v>394</v>
      </c>
      <c r="F561" s="56" t="s">
        <v>178</v>
      </c>
      <c r="G561" s="62">
        <f t="shared" si="103"/>
        <v>400</v>
      </c>
      <c r="H561" s="62">
        <f t="shared" si="103"/>
        <v>400</v>
      </c>
      <c r="I561" s="62">
        <f t="shared" si="103"/>
        <v>0</v>
      </c>
    </row>
    <row r="562" spans="1:9" s="306" customFormat="1" ht="15.75">
      <c r="A562" s="252" t="s">
        <v>191</v>
      </c>
      <c r="B562" s="47"/>
      <c r="C562" s="48" t="s">
        <v>170</v>
      </c>
      <c r="D562" s="48" t="s">
        <v>164</v>
      </c>
      <c r="E562" s="49" t="s">
        <v>394</v>
      </c>
      <c r="F562" s="56" t="s">
        <v>192</v>
      </c>
      <c r="G562" s="62">
        <v>400</v>
      </c>
      <c r="H562" s="62">
        <v>400</v>
      </c>
      <c r="I562" s="62">
        <f>G562-H562</f>
        <v>0</v>
      </c>
    </row>
    <row r="563" spans="1:9" s="306" customFormat="1" ht="15.75">
      <c r="A563" s="275" t="s">
        <v>512</v>
      </c>
      <c r="B563" s="51"/>
      <c r="C563" s="45" t="s">
        <v>170</v>
      </c>
      <c r="D563" s="45" t="s">
        <v>164</v>
      </c>
      <c r="E563" s="52" t="s">
        <v>511</v>
      </c>
      <c r="F563" s="57"/>
      <c r="G563" s="58">
        <f>G564</f>
        <v>29298.8</v>
      </c>
      <c r="H563" s="58">
        <f aca="true" t="shared" si="104" ref="H563:I566">H564</f>
        <v>29298.8</v>
      </c>
      <c r="I563" s="58">
        <f t="shared" si="104"/>
        <v>0</v>
      </c>
    </row>
    <row r="564" spans="1:9" s="306" customFormat="1" ht="15.75">
      <c r="A564" s="251" t="s">
        <v>513</v>
      </c>
      <c r="B564" s="51"/>
      <c r="C564" s="45" t="s">
        <v>170</v>
      </c>
      <c r="D564" s="45" t="s">
        <v>164</v>
      </c>
      <c r="E564" s="52" t="s">
        <v>281</v>
      </c>
      <c r="F564" s="57"/>
      <c r="G564" s="58">
        <f>G565</f>
        <v>29298.8</v>
      </c>
      <c r="H564" s="58">
        <f t="shared" si="104"/>
        <v>29298.8</v>
      </c>
      <c r="I564" s="58">
        <f t="shared" si="104"/>
        <v>0</v>
      </c>
    </row>
    <row r="565" spans="1:9" s="306" customFormat="1" ht="31.5">
      <c r="A565" s="237" t="s">
        <v>647</v>
      </c>
      <c r="B565" s="47"/>
      <c r="C565" s="48" t="s">
        <v>170</v>
      </c>
      <c r="D565" s="48" t="s">
        <v>164</v>
      </c>
      <c r="E565" s="49" t="s">
        <v>646</v>
      </c>
      <c r="F565" s="56"/>
      <c r="G565" s="62">
        <f>G566</f>
        <v>29298.8</v>
      </c>
      <c r="H565" s="62">
        <f t="shared" si="104"/>
        <v>29298.8</v>
      </c>
      <c r="I565" s="62">
        <f t="shared" si="104"/>
        <v>0</v>
      </c>
    </row>
    <row r="566" spans="1:9" s="306" customFormat="1" ht="31.5">
      <c r="A566" s="162" t="s">
        <v>190</v>
      </c>
      <c r="B566" s="47"/>
      <c r="C566" s="48" t="s">
        <v>170</v>
      </c>
      <c r="D566" s="48" t="s">
        <v>164</v>
      </c>
      <c r="E566" s="49" t="s">
        <v>646</v>
      </c>
      <c r="F566" s="56" t="s">
        <v>178</v>
      </c>
      <c r="G566" s="62">
        <f>G567</f>
        <v>29298.8</v>
      </c>
      <c r="H566" s="62">
        <f t="shared" si="104"/>
        <v>29298.8</v>
      </c>
      <c r="I566" s="62">
        <f t="shared" si="104"/>
        <v>0</v>
      </c>
    </row>
    <row r="567" spans="1:9" s="306" customFormat="1" ht="15.75">
      <c r="A567" s="252" t="s">
        <v>191</v>
      </c>
      <c r="B567" s="47"/>
      <c r="C567" s="48" t="s">
        <v>170</v>
      </c>
      <c r="D567" s="48" t="s">
        <v>164</v>
      </c>
      <c r="E567" s="49" t="s">
        <v>646</v>
      </c>
      <c r="F567" s="56" t="s">
        <v>192</v>
      </c>
      <c r="G567" s="62">
        <v>29298.8</v>
      </c>
      <c r="H567" s="62">
        <v>29298.8</v>
      </c>
      <c r="I567" s="62">
        <f>G567-H567</f>
        <v>0</v>
      </c>
    </row>
    <row r="568" spans="1:9" s="306" customFormat="1" ht="31.5">
      <c r="A568" s="251" t="s">
        <v>713</v>
      </c>
      <c r="B568" s="51"/>
      <c r="C568" s="45" t="s">
        <v>170</v>
      </c>
      <c r="D568" s="45" t="s">
        <v>164</v>
      </c>
      <c r="E568" s="52" t="s">
        <v>711</v>
      </c>
      <c r="F568" s="57"/>
      <c r="G568" s="58">
        <f>G569</f>
        <v>2000</v>
      </c>
      <c r="H568" s="58">
        <f aca="true" t="shared" si="105" ref="H568:I570">H569</f>
        <v>0</v>
      </c>
      <c r="I568" s="58">
        <f t="shared" si="105"/>
        <v>2000</v>
      </c>
    </row>
    <row r="569" spans="1:9" s="306" customFormat="1" ht="63">
      <c r="A569" s="267" t="s">
        <v>715</v>
      </c>
      <c r="B569" s="66"/>
      <c r="C569" s="48" t="s">
        <v>170</v>
      </c>
      <c r="D569" s="48" t="s">
        <v>164</v>
      </c>
      <c r="E569" s="76" t="s">
        <v>712</v>
      </c>
      <c r="F569" s="56"/>
      <c r="G569" s="62">
        <f>G570</f>
        <v>2000</v>
      </c>
      <c r="H569" s="62">
        <f t="shared" si="105"/>
        <v>0</v>
      </c>
      <c r="I569" s="62">
        <f t="shared" si="105"/>
        <v>2000</v>
      </c>
    </row>
    <row r="570" spans="1:9" s="306" customFormat="1" ht="31.5">
      <c r="A570" s="162" t="s">
        <v>190</v>
      </c>
      <c r="B570" s="66"/>
      <c r="C570" s="48" t="s">
        <v>170</v>
      </c>
      <c r="D570" s="48" t="s">
        <v>164</v>
      </c>
      <c r="E570" s="76" t="s">
        <v>712</v>
      </c>
      <c r="F570" s="56" t="s">
        <v>178</v>
      </c>
      <c r="G570" s="62">
        <f>G571</f>
        <v>2000</v>
      </c>
      <c r="H570" s="62">
        <f t="shared" si="105"/>
        <v>0</v>
      </c>
      <c r="I570" s="62">
        <f t="shared" si="105"/>
        <v>2000</v>
      </c>
    </row>
    <row r="571" spans="1:9" s="306" customFormat="1" ht="15.75">
      <c r="A571" s="252" t="s">
        <v>195</v>
      </c>
      <c r="B571" s="66"/>
      <c r="C571" s="48" t="s">
        <v>170</v>
      </c>
      <c r="D571" s="48" t="s">
        <v>164</v>
      </c>
      <c r="E571" s="76" t="s">
        <v>712</v>
      </c>
      <c r="F571" s="56" t="s">
        <v>196</v>
      </c>
      <c r="G571" s="62">
        <v>2000</v>
      </c>
      <c r="H571" s="62">
        <v>0</v>
      </c>
      <c r="I571" s="62">
        <f>G571-H571</f>
        <v>2000</v>
      </c>
    </row>
    <row r="572" spans="1:9" ht="15.75">
      <c r="A572" s="233" t="s">
        <v>166</v>
      </c>
      <c r="B572" s="51"/>
      <c r="C572" s="45" t="s">
        <v>129</v>
      </c>
      <c r="D572" s="48"/>
      <c r="E572" s="49"/>
      <c r="F572" s="296"/>
      <c r="G572" s="58">
        <f>G573+G606</f>
        <v>54458.033</v>
      </c>
      <c r="H572" s="58">
        <f>H573+H606</f>
        <v>54602.033</v>
      </c>
      <c r="I572" s="58">
        <f>I573+I606</f>
        <v>-144</v>
      </c>
    </row>
    <row r="573" spans="1:9" ht="15.75">
      <c r="A573" s="268" t="s">
        <v>240</v>
      </c>
      <c r="B573" s="203"/>
      <c r="C573" s="93" t="s">
        <v>129</v>
      </c>
      <c r="D573" s="93" t="s">
        <v>158</v>
      </c>
      <c r="E573" s="81"/>
      <c r="F573" s="207"/>
      <c r="G573" s="58">
        <f aca="true" t="shared" si="106" ref="G573:I574">G574</f>
        <v>52975.033</v>
      </c>
      <c r="H573" s="58">
        <f t="shared" si="106"/>
        <v>52975.033</v>
      </c>
      <c r="I573" s="58">
        <f t="shared" si="106"/>
        <v>0</v>
      </c>
    </row>
    <row r="574" spans="1:9" ht="24.75" customHeight="1">
      <c r="A574" s="275" t="s">
        <v>479</v>
      </c>
      <c r="B574" s="51"/>
      <c r="C574" s="93" t="s">
        <v>129</v>
      </c>
      <c r="D574" s="93" t="s">
        <v>158</v>
      </c>
      <c r="E574" s="52" t="s">
        <v>74</v>
      </c>
      <c r="F574" s="57"/>
      <c r="G574" s="58">
        <f t="shared" si="106"/>
        <v>52975.033</v>
      </c>
      <c r="H574" s="58">
        <f t="shared" si="106"/>
        <v>52975.033</v>
      </c>
      <c r="I574" s="58">
        <f t="shared" si="106"/>
        <v>0</v>
      </c>
    </row>
    <row r="575" spans="1:9" ht="34.5" customHeight="1">
      <c r="A575" s="233" t="s">
        <v>427</v>
      </c>
      <c r="B575" s="51"/>
      <c r="C575" s="45" t="s">
        <v>129</v>
      </c>
      <c r="D575" s="45" t="s">
        <v>158</v>
      </c>
      <c r="E575" s="52" t="s">
        <v>300</v>
      </c>
      <c r="F575" s="57"/>
      <c r="G575" s="58">
        <f>G576+G579+G582+G585+G588+G591+G594+G597+G600+G603</f>
        <v>52975.033</v>
      </c>
      <c r="H575" s="58">
        <f>H576+H579+H582+H585+H588+H591+H594+H597+H600+H603</f>
        <v>52975.033</v>
      </c>
      <c r="I575" s="58">
        <f>I576+I579+I582+I585+I588+I591+I594+I597+I600+I603</f>
        <v>0</v>
      </c>
    </row>
    <row r="576" spans="1:9" s="16" customFormat="1" ht="15.75">
      <c r="A576" s="267" t="s">
        <v>104</v>
      </c>
      <c r="B576" s="47"/>
      <c r="C576" s="48" t="s">
        <v>129</v>
      </c>
      <c r="D576" s="48" t="s">
        <v>158</v>
      </c>
      <c r="E576" s="49" t="s">
        <v>301</v>
      </c>
      <c r="F576" s="56"/>
      <c r="G576" s="62">
        <f aca="true" t="shared" si="107" ref="G576:I577">G577</f>
        <v>45030.4</v>
      </c>
      <c r="H576" s="62">
        <f t="shared" si="107"/>
        <v>45030.4</v>
      </c>
      <c r="I576" s="62">
        <f t="shared" si="107"/>
        <v>0</v>
      </c>
    </row>
    <row r="577" spans="1:9" ht="31.5">
      <c r="A577" s="162" t="s">
        <v>190</v>
      </c>
      <c r="B577" s="47"/>
      <c r="C577" s="48" t="s">
        <v>129</v>
      </c>
      <c r="D577" s="48" t="s">
        <v>158</v>
      </c>
      <c r="E577" s="49" t="s">
        <v>301</v>
      </c>
      <c r="F577" s="56" t="s">
        <v>178</v>
      </c>
      <c r="G577" s="62">
        <f t="shared" si="107"/>
        <v>45030.4</v>
      </c>
      <c r="H577" s="62">
        <f t="shared" si="107"/>
        <v>45030.4</v>
      </c>
      <c r="I577" s="62">
        <f t="shared" si="107"/>
        <v>0</v>
      </c>
    </row>
    <row r="578" spans="1:9" s="10" customFormat="1" ht="15.75">
      <c r="A578" s="252" t="s">
        <v>191</v>
      </c>
      <c r="B578" s="47"/>
      <c r="C578" s="48" t="s">
        <v>129</v>
      </c>
      <c r="D578" s="48" t="s">
        <v>158</v>
      </c>
      <c r="E578" s="49" t="s">
        <v>301</v>
      </c>
      <c r="F578" s="56" t="s">
        <v>192</v>
      </c>
      <c r="G578" s="62">
        <v>45030.4</v>
      </c>
      <c r="H578" s="62">
        <v>45030.4</v>
      </c>
      <c r="I578" s="62">
        <f>G578-H578</f>
        <v>0</v>
      </c>
    </row>
    <row r="579" spans="1:9" s="10" customFormat="1" ht="15.75">
      <c r="A579" s="256" t="s">
        <v>216</v>
      </c>
      <c r="B579" s="47"/>
      <c r="C579" s="48" t="s">
        <v>129</v>
      </c>
      <c r="D579" s="48" t="s">
        <v>158</v>
      </c>
      <c r="E579" s="49" t="s">
        <v>302</v>
      </c>
      <c r="F579" s="56"/>
      <c r="G579" s="62">
        <f aca="true" t="shared" si="108" ref="G579:I580">G580</f>
        <v>228.6</v>
      </c>
      <c r="H579" s="62">
        <f t="shared" si="108"/>
        <v>228.6</v>
      </c>
      <c r="I579" s="62">
        <f t="shared" si="108"/>
        <v>0</v>
      </c>
    </row>
    <row r="580" spans="1:9" s="10" customFormat="1" ht="17.25" customHeight="1">
      <c r="A580" s="162" t="s">
        <v>190</v>
      </c>
      <c r="B580" s="47"/>
      <c r="C580" s="48" t="s">
        <v>129</v>
      </c>
      <c r="D580" s="48" t="s">
        <v>158</v>
      </c>
      <c r="E580" s="49" t="s">
        <v>302</v>
      </c>
      <c r="F580" s="56" t="s">
        <v>178</v>
      </c>
      <c r="G580" s="62">
        <f t="shared" si="108"/>
        <v>228.6</v>
      </c>
      <c r="H580" s="62">
        <f t="shared" si="108"/>
        <v>228.6</v>
      </c>
      <c r="I580" s="62">
        <f t="shared" si="108"/>
        <v>0</v>
      </c>
    </row>
    <row r="581" spans="1:9" s="10" customFormat="1" ht="15.75">
      <c r="A581" s="252" t="s">
        <v>191</v>
      </c>
      <c r="B581" s="47"/>
      <c r="C581" s="48" t="s">
        <v>129</v>
      </c>
      <c r="D581" s="48" t="s">
        <v>158</v>
      </c>
      <c r="E581" s="49" t="s">
        <v>302</v>
      </c>
      <c r="F581" s="56" t="s">
        <v>192</v>
      </c>
      <c r="G581" s="62">
        <v>228.6</v>
      </c>
      <c r="H581" s="62">
        <v>228.6</v>
      </c>
      <c r="I581" s="62">
        <f>G581-H581</f>
        <v>0</v>
      </c>
    </row>
    <row r="582" spans="1:9" ht="15.75">
      <c r="A582" s="272" t="s">
        <v>105</v>
      </c>
      <c r="B582" s="47"/>
      <c r="C582" s="48" t="s">
        <v>129</v>
      </c>
      <c r="D582" s="48" t="s">
        <v>158</v>
      </c>
      <c r="E582" s="49" t="s">
        <v>303</v>
      </c>
      <c r="F582" s="56"/>
      <c r="G582" s="62">
        <f aca="true" t="shared" si="109" ref="G582:I583">G583</f>
        <v>530</v>
      </c>
      <c r="H582" s="62">
        <f t="shared" si="109"/>
        <v>530</v>
      </c>
      <c r="I582" s="62">
        <f t="shared" si="109"/>
        <v>0</v>
      </c>
    </row>
    <row r="583" spans="1:9" ht="31.5">
      <c r="A583" s="162" t="s">
        <v>190</v>
      </c>
      <c r="B583" s="47"/>
      <c r="C583" s="48" t="s">
        <v>129</v>
      </c>
      <c r="D583" s="48" t="s">
        <v>158</v>
      </c>
      <c r="E583" s="49" t="s">
        <v>303</v>
      </c>
      <c r="F583" s="56" t="s">
        <v>178</v>
      </c>
      <c r="G583" s="62">
        <f t="shared" si="109"/>
        <v>530</v>
      </c>
      <c r="H583" s="62">
        <f t="shared" si="109"/>
        <v>530</v>
      </c>
      <c r="I583" s="62">
        <f t="shared" si="109"/>
        <v>0</v>
      </c>
    </row>
    <row r="584" spans="1:9" s="16" customFormat="1" ht="15.75">
      <c r="A584" s="252" t="s">
        <v>191</v>
      </c>
      <c r="B584" s="47"/>
      <c r="C584" s="48" t="s">
        <v>129</v>
      </c>
      <c r="D584" s="48" t="s">
        <v>158</v>
      </c>
      <c r="E584" s="49" t="s">
        <v>303</v>
      </c>
      <c r="F584" s="56" t="s">
        <v>192</v>
      </c>
      <c r="G584" s="62">
        <v>530</v>
      </c>
      <c r="H584" s="62">
        <v>530</v>
      </c>
      <c r="I584" s="62">
        <f>G584-H584</f>
        <v>0</v>
      </c>
    </row>
    <row r="585" spans="1:9" ht="18.75" customHeight="1">
      <c r="A585" s="256" t="s">
        <v>266</v>
      </c>
      <c r="B585" s="66"/>
      <c r="C585" s="48" t="s">
        <v>129</v>
      </c>
      <c r="D585" s="48" t="s">
        <v>158</v>
      </c>
      <c r="E585" s="49" t="s">
        <v>306</v>
      </c>
      <c r="F585" s="56"/>
      <c r="G585" s="62">
        <f aca="true" t="shared" si="110" ref="G585:I586">G586</f>
        <v>148</v>
      </c>
      <c r="H585" s="62">
        <f t="shared" si="110"/>
        <v>148</v>
      </c>
      <c r="I585" s="62">
        <f t="shared" si="110"/>
        <v>0</v>
      </c>
    </row>
    <row r="586" spans="1:9" ht="31.5">
      <c r="A586" s="162" t="s">
        <v>190</v>
      </c>
      <c r="B586" s="66"/>
      <c r="C586" s="48" t="s">
        <v>129</v>
      </c>
      <c r="D586" s="48" t="s">
        <v>158</v>
      </c>
      <c r="E586" s="49" t="s">
        <v>306</v>
      </c>
      <c r="F586" s="56" t="s">
        <v>178</v>
      </c>
      <c r="G586" s="62">
        <f t="shared" si="110"/>
        <v>148</v>
      </c>
      <c r="H586" s="62">
        <f t="shared" si="110"/>
        <v>148</v>
      </c>
      <c r="I586" s="62">
        <f t="shared" si="110"/>
        <v>0</v>
      </c>
    </row>
    <row r="587" spans="1:9" s="16" customFormat="1" ht="15.75">
      <c r="A587" s="252" t="s">
        <v>191</v>
      </c>
      <c r="B587" s="66"/>
      <c r="C587" s="48" t="s">
        <v>129</v>
      </c>
      <c r="D587" s="48" t="s">
        <v>158</v>
      </c>
      <c r="E587" s="49" t="s">
        <v>306</v>
      </c>
      <c r="F587" s="56" t="s">
        <v>192</v>
      </c>
      <c r="G587" s="62">
        <v>148</v>
      </c>
      <c r="H587" s="62">
        <v>148</v>
      </c>
      <c r="I587" s="62">
        <f>G587-H587</f>
        <v>0</v>
      </c>
    </row>
    <row r="588" spans="1:9" ht="18.75" customHeight="1">
      <c r="A588" s="256" t="s">
        <v>268</v>
      </c>
      <c r="B588" s="66"/>
      <c r="C588" s="48" t="s">
        <v>129</v>
      </c>
      <c r="D588" s="48" t="s">
        <v>158</v>
      </c>
      <c r="E588" s="49" t="s">
        <v>304</v>
      </c>
      <c r="F588" s="56"/>
      <c r="G588" s="62">
        <f aca="true" t="shared" si="111" ref="G588:I589">G589</f>
        <v>554</v>
      </c>
      <c r="H588" s="62">
        <f t="shared" si="111"/>
        <v>554</v>
      </c>
      <c r="I588" s="62">
        <f t="shared" si="111"/>
        <v>0</v>
      </c>
    </row>
    <row r="589" spans="1:9" ht="31.5">
      <c r="A589" s="162" t="s">
        <v>190</v>
      </c>
      <c r="B589" s="66"/>
      <c r="C589" s="48" t="s">
        <v>129</v>
      </c>
      <c r="D589" s="48" t="s">
        <v>158</v>
      </c>
      <c r="E589" s="49" t="s">
        <v>304</v>
      </c>
      <c r="F589" s="56" t="s">
        <v>178</v>
      </c>
      <c r="G589" s="62">
        <f t="shared" si="111"/>
        <v>554</v>
      </c>
      <c r="H589" s="62">
        <f t="shared" si="111"/>
        <v>554</v>
      </c>
      <c r="I589" s="62">
        <f t="shared" si="111"/>
        <v>0</v>
      </c>
    </row>
    <row r="590" spans="1:9" s="16" customFormat="1" ht="15.75">
      <c r="A590" s="252" t="s">
        <v>191</v>
      </c>
      <c r="B590" s="66"/>
      <c r="C590" s="48" t="s">
        <v>129</v>
      </c>
      <c r="D590" s="48" t="s">
        <v>158</v>
      </c>
      <c r="E590" s="49" t="s">
        <v>304</v>
      </c>
      <c r="F590" s="56" t="s">
        <v>192</v>
      </c>
      <c r="G590" s="62">
        <v>554</v>
      </c>
      <c r="H590" s="62">
        <v>554</v>
      </c>
      <c r="I590" s="62">
        <f>G590-H590</f>
        <v>0</v>
      </c>
    </row>
    <row r="591" spans="1:9" ht="15.75">
      <c r="A591" s="256" t="s">
        <v>269</v>
      </c>
      <c r="B591" s="66"/>
      <c r="C591" s="48" t="s">
        <v>129</v>
      </c>
      <c r="D591" s="48" t="s">
        <v>158</v>
      </c>
      <c r="E591" s="49" t="s">
        <v>305</v>
      </c>
      <c r="F591" s="56"/>
      <c r="G591" s="62">
        <f aca="true" t="shared" si="112" ref="G591:I592">G592</f>
        <v>120.9</v>
      </c>
      <c r="H591" s="62">
        <f t="shared" si="112"/>
        <v>120.9</v>
      </c>
      <c r="I591" s="62">
        <f t="shared" si="112"/>
        <v>0</v>
      </c>
    </row>
    <row r="592" spans="1:9" ht="31.5">
      <c r="A592" s="162" t="s">
        <v>190</v>
      </c>
      <c r="B592" s="66"/>
      <c r="C592" s="48" t="s">
        <v>129</v>
      </c>
      <c r="D592" s="48" t="s">
        <v>158</v>
      </c>
      <c r="E592" s="49" t="s">
        <v>305</v>
      </c>
      <c r="F592" s="56" t="s">
        <v>178</v>
      </c>
      <c r="G592" s="62">
        <f t="shared" si="112"/>
        <v>120.9</v>
      </c>
      <c r="H592" s="62">
        <f t="shared" si="112"/>
        <v>120.9</v>
      </c>
      <c r="I592" s="62">
        <f t="shared" si="112"/>
        <v>0</v>
      </c>
    </row>
    <row r="593" spans="1:9" ht="15.75">
      <c r="A593" s="252" t="s">
        <v>191</v>
      </c>
      <c r="B593" s="66"/>
      <c r="C593" s="48" t="s">
        <v>129</v>
      </c>
      <c r="D593" s="48" t="s">
        <v>158</v>
      </c>
      <c r="E593" s="49" t="s">
        <v>305</v>
      </c>
      <c r="F593" s="56" t="s">
        <v>192</v>
      </c>
      <c r="G593" s="62">
        <v>120.9</v>
      </c>
      <c r="H593" s="62">
        <v>120.9</v>
      </c>
      <c r="I593" s="62">
        <f>G593-H593</f>
        <v>0</v>
      </c>
    </row>
    <row r="594" spans="1:9" ht="31.5">
      <c r="A594" s="234" t="s">
        <v>559</v>
      </c>
      <c r="B594" s="66"/>
      <c r="C594" s="48" t="s">
        <v>129</v>
      </c>
      <c r="D594" s="48" t="s">
        <v>158</v>
      </c>
      <c r="E594" s="56" t="s">
        <v>560</v>
      </c>
      <c r="F594" s="56"/>
      <c r="G594" s="62">
        <f aca="true" t="shared" si="113" ref="G594:I595">G595</f>
        <v>100</v>
      </c>
      <c r="H594" s="62">
        <f t="shared" si="113"/>
        <v>100</v>
      </c>
      <c r="I594" s="62">
        <f t="shared" si="113"/>
        <v>0</v>
      </c>
    </row>
    <row r="595" spans="1:9" ht="31.5">
      <c r="A595" s="162" t="s">
        <v>190</v>
      </c>
      <c r="B595" s="66"/>
      <c r="C595" s="48" t="s">
        <v>129</v>
      </c>
      <c r="D595" s="48" t="s">
        <v>158</v>
      </c>
      <c r="E595" s="56" t="s">
        <v>560</v>
      </c>
      <c r="F595" s="56" t="s">
        <v>178</v>
      </c>
      <c r="G595" s="62">
        <f t="shared" si="113"/>
        <v>100</v>
      </c>
      <c r="H595" s="62">
        <f t="shared" si="113"/>
        <v>100</v>
      </c>
      <c r="I595" s="62">
        <f t="shared" si="113"/>
        <v>0</v>
      </c>
    </row>
    <row r="596" spans="1:9" ht="15.75">
      <c r="A596" s="234" t="s">
        <v>191</v>
      </c>
      <c r="B596" s="66"/>
      <c r="C596" s="48" t="s">
        <v>129</v>
      </c>
      <c r="D596" s="48" t="s">
        <v>158</v>
      </c>
      <c r="E596" s="56" t="s">
        <v>560</v>
      </c>
      <c r="F596" s="56" t="s">
        <v>192</v>
      </c>
      <c r="G596" s="62">
        <v>100</v>
      </c>
      <c r="H596" s="62">
        <v>100</v>
      </c>
      <c r="I596" s="62">
        <f>G596-H596</f>
        <v>0</v>
      </c>
    </row>
    <row r="597" spans="1:9" ht="15.75">
      <c r="A597" s="234" t="s">
        <v>561</v>
      </c>
      <c r="B597" s="66"/>
      <c r="C597" s="48" t="s">
        <v>129</v>
      </c>
      <c r="D597" s="48" t="s">
        <v>158</v>
      </c>
      <c r="E597" s="56" t="s">
        <v>562</v>
      </c>
      <c r="F597" s="56"/>
      <c r="G597" s="62">
        <f aca="true" t="shared" si="114" ref="G597:I598">G598</f>
        <v>222.5</v>
      </c>
      <c r="H597" s="62">
        <f t="shared" si="114"/>
        <v>222.5</v>
      </c>
      <c r="I597" s="62">
        <f t="shared" si="114"/>
        <v>0</v>
      </c>
    </row>
    <row r="598" spans="1:9" ht="31.5">
      <c r="A598" s="162" t="s">
        <v>190</v>
      </c>
      <c r="B598" s="66"/>
      <c r="C598" s="48" t="s">
        <v>129</v>
      </c>
      <c r="D598" s="48" t="s">
        <v>158</v>
      </c>
      <c r="E598" s="56" t="s">
        <v>562</v>
      </c>
      <c r="F598" s="56" t="s">
        <v>178</v>
      </c>
      <c r="G598" s="62">
        <f t="shared" si="114"/>
        <v>222.5</v>
      </c>
      <c r="H598" s="62">
        <f t="shared" si="114"/>
        <v>222.5</v>
      </c>
      <c r="I598" s="62">
        <f t="shared" si="114"/>
        <v>0</v>
      </c>
    </row>
    <row r="599" spans="1:9" ht="15.75">
      <c r="A599" s="234" t="s">
        <v>191</v>
      </c>
      <c r="B599" s="66"/>
      <c r="C599" s="48" t="s">
        <v>129</v>
      </c>
      <c r="D599" s="48" t="s">
        <v>158</v>
      </c>
      <c r="E599" s="56" t="s">
        <v>562</v>
      </c>
      <c r="F599" s="56" t="s">
        <v>192</v>
      </c>
      <c r="G599" s="62">
        <v>222.5</v>
      </c>
      <c r="H599" s="62">
        <v>222.5</v>
      </c>
      <c r="I599" s="62">
        <f>G599-H599</f>
        <v>0</v>
      </c>
    </row>
    <row r="600" spans="1:9" ht="63">
      <c r="A600" s="262" t="s">
        <v>365</v>
      </c>
      <c r="B600" s="66"/>
      <c r="C600" s="48" t="s">
        <v>129</v>
      </c>
      <c r="D600" s="48" t="s">
        <v>158</v>
      </c>
      <c r="E600" s="56" t="s">
        <v>364</v>
      </c>
      <c r="F600" s="56"/>
      <c r="G600" s="62">
        <f aca="true" t="shared" si="115" ref="G600:I601">G601</f>
        <v>5900.633</v>
      </c>
      <c r="H600" s="62">
        <f t="shared" si="115"/>
        <v>5900.633</v>
      </c>
      <c r="I600" s="62">
        <f t="shared" si="115"/>
        <v>0</v>
      </c>
    </row>
    <row r="601" spans="1:9" ht="31.5">
      <c r="A601" s="162" t="s">
        <v>190</v>
      </c>
      <c r="B601" s="66"/>
      <c r="C601" s="48" t="s">
        <v>129</v>
      </c>
      <c r="D601" s="48" t="s">
        <v>158</v>
      </c>
      <c r="E601" s="56" t="s">
        <v>364</v>
      </c>
      <c r="F601" s="56" t="s">
        <v>178</v>
      </c>
      <c r="G601" s="62">
        <f t="shared" si="115"/>
        <v>5900.633</v>
      </c>
      <c r="H601" s="62">
        <f t="shared" si="115"/>
        <v>5900.633</v>
      </c>
      <c r="I601" s="62">
        <f t="shared" si="115"/>
        <v>0</v>
      </c>
    </row>
    <row r="602" spans="1:9" ht="15.75">
      <c r="A602" s="252" t="s">
        <v>191</v>
      </c>
      <c r="B602" s="66"/>
      <c r="C602" s="48" t="s">
        <v>129</v>
      </c>
      <c r="D602" s="48" t="s">
        <v>158</v>
      </c>
      <c r="E602" s="56" t="s">
        <v>364</v>
      </c>
      <c r="F602" s="56" t="s">
        <v>192</v>
      </c>
      <c r="G602" s="62">
        <f>5369.533+404.2+126.9</f>
        <v>5900.633</v>
      </c>
      <c r="H602" s="62">
        <f>5369.533+404.2+126.9</f>
        <v>5900.633</v>
      </c>
      <c r="I602" s="62">
        <f>G602-H602</f>
        <v>0</v>
      </c>
    </row>
    <row r="603" spans="1:9" ht="63">
      <c r="A603" s="263" t="s">
        <v>249</v>
      </c>
      <c r="B603" s="86"/>
      <c r="C603" s="80" t="s">
        <v>129</v>
      </c>
      <c r="D603" s="80" t="s">
        <v>158</v>
      </c>
      <c r="E603" s="81" t="s">
        <v>307</v>
      </c>
      <c r="F603" s="76"/>
      <c r="G603" s="70">
        <f aca="true" t="shared" si="116" ref="G603:I604">G604</f>
        <v>140</v>
      </c>
      <c r="H603" s="70">
        <f t="shared" si="116"/>
        <v>140</v>
      </c>
      <c r="I603" s="70">
        <f t="shared" si="116"/>
        <v>0</v>
      </c>
    </row>
    <row r="604" spans="1:9" ht="31.5">
      <c r="A604" s="259" t="s">
        <v>190</v>
      </c>
      <c r="B604" s="86"/>
      <c r="C604" s="80" t="s">
        <v>129</v>
      </c>
      <c r="D604" s="80" t="s">
        <v>158</v>
      </c>
      <c r="E604" s="81" t="s">
        <v>307</v>
      </c>
      <c r="F604" s="76" t="s">
        <v>178</v>
      </c>
      <c r="G604" s="70">
        <f t="shared" si="116"/>
        <v>140</v>
      </c>
      <c r="H604" s="70">
        <f t="shared" si="116"/>
        <v>140</v>
      </c>
      <c r="I604" s="70">
        <f t="shared" si="116"/>
        <v>0</v>
      </c>
    </row>
    <row r="605" spans="1:9" ht="15.75">
      <c r="A605" s="260" t="s">
        <v>191</v>
      </c>
      <c r="B605" s="86"/>
      <c r="C605" s="80" t="s">
        <v>129</v>
      </c>
      <c r="D605" s="80" t="s">
        <v>158</v>
      </c>
      <c r="E605" s="81" t="s">
        <v>307</v>
      </c>
      <c r="F605" s="76" t="s">
        <v>192</v>
      </c>
      <c r="G605" s="70">
        <f>150-10</f>
        <v>140</v>
      </c>
      <c r="H605" s="70">
        <f>150-10</f>
        <v>140</v>
      </c>
      <c r="I605" s="62">
        <f>G605-H605</f>
        <v>0</v>
      </c>
    </row>
    <row r="606" spans="1:9" ht="15.75">
      <c r="A606" s="233" t="s">
        <v>233</v>
      </c>
      <c r="B606" s="51"/>
      <c r="C606" s="45" t="s">
        <v>129</v>
      </c>
      <c r="D606" s="45" t="s">
        <v>129</v>
      </c>
      <c r="E606" s="52"/>
      <c r="F606" s="57"/>
      <c r="G606" s="58">
        <f>G607</f>
        <v>1483</v>
      </c>
      <c r="H606" s="58">
        <f>H607</f>
        <v>1627</v>
      </c>
      <c r="I606" s="58">
        <f>I607</f>
        <v>-144</v>
      </c>
    </row>
    <row r="607" spans="1:9" ht="15.75">
      <c r="A607" s="251" t="s">
        <v>550</v>
      </c>
      <c r="B607" s="51"/>
      <c r="C607" s="45" t="s">
        <v>129</v>
      </c>
      <c r="D607" s="45" t="s">
        <v>129</v>
      </c>
      <c r="E607" s="52" t="s">
        <v>337</v>
      </c>
      <c r="F607" s="57"/>
      <c r="G607" s="58">
        <f>G608+G615+G618+G621</f>
        <v>1483</v>
      </c>
      <c r="H607" s="58">
        <f>H608+H615+H618+H621</f>
        <v>1627</v>
      </c>
      <c r="I607" s="58">
        <f>I608+I615+I618+I621</f>
        <v>-144</v>
      </c>
    </row>
    <row r="608" spans="1:9" ht="15.75">
      <c r="A608" s="267" t="s">
        <v>98</v>
      </c>
      <c r="B608" s="66"/>
      <c r="C608" s="48" t="s">
        <v>129</v>
      </c>
      <c r="D608" s="48" t="s">
        <v>129</v>
      </c>
      <c r="E608" s="49" t="s">
        <v>352</v>
      </c>
      <c r="F608" s="56"/>
      <c r="G608" s="62">
        <f>G610+G612+G614</f>
        <v>1013</v>
      </c>
      <c r="H608" s="62">
        <f>H610+H612+H614</f>
        <v>1047</v>
      </c>
      <c r="I608" s="62">
        <f>I610+I612+I614</f>
        <v>-34</v>
      </c>
    </row>
    <row r="609" spans="1:9" ht="47.25">
      <c r="A609" s="236" t="s">
        <v>116</v>
      </c>
      <c r="B609" s="66"/>
      <c r="C609" s="48" t="s">
        <v>129</v>
      </c>
      <c r="D609" s="48" t="s">
        <v>129</v>
      </c>
      <c r="E609" s="49" t="s">
        <v>352</v>
      </c>
      <c r="F609" s="56" t="s">
        <v>198</v>
      </c>
      <c r="G609" s="62">
        <f>G610</f>
        <v>140</v>
      </c>
      <c r="H609" s="62">
        <f>H610</f>
        <v>140</v>
      </c>
      <c r="I609" s="62">
        <f>I610</f>
        <v>0</v>
      </c>
    </row>
    <row r="610" spans="1:9" ht="15.75">
      <c r="A610" s="256" t="s">
        <v>193</v>
      </c>
      <c r="B610" s="66"/>
      <c r="C610" s="48" t="s">
        <v>129</v>
      </c>
      <c r="D610" s="48" t="s">
        <v>129</v>
      </c>
      <c r="E610" s="49" t="s">
        <v>352</v>
      </c>
      <c r="F610" s="56" t="s">
        <v>194</v>
      </c>
      <c r="G610" s="62">
        <v>140</v>
      </c>
      <c r="H610" s="62">
        <v>140</v>
      </c>
      <c r="I610" s="62">
        <f>G610-H610</f>
        <v>0</v>
      </c>
    </row>
    <row r="611" spans="1:9" ht="15.75">
      <c r="A611" s="236" t="s">
        <v>226</v>
      </c>
      <c r="B611" s="66"/>
      <c r="C611" s="48" t="s">
        <v>129</v>
      </c>
      <c r="D611" s="48" t="s">
        <v>129</v>
      </c>
      <c r="E611" s="49" t="s">
        <v>352</v>
      </c>
      <c r="F611" s="56" t="s">
        <v>188</v>
      </c>
      <c r="G611" s="62">
        <f>G612</f>
        <v>489</v>
      </c>
      <c r="H611" s="62">
        <f>H612</f>
        <v>523</v>
      </c>
      <c r="I611" s="62">
        <f>I612</f>
        <v>-34</v>
      </c>
    </row>
    <row r="612" spans="1:9" ht="15.75">
      <c r="A612" s="256" t="s">
        <v>189</v>
      </c>
      <c r="B612" s="66"/>
      <c r="C612" s="48" t="s">
        <v>129</v>
      </c>
      <c r="D612" s="48" t="s">
        <v>129</v>
      </c>
      <c r="E612" s="49" t="s">
        <v>352</v>
      </c>
      <c r="F612" s="56" t="s">
        <v>187</v>
      </c>
      <c r="G612" s="62">
        <v>489</v>
      </c>
      <c r="H612" s="62">
        <f>263+500-240</f>
        <v>523</v>
      </c>
      <c r="I612" s="62">
        <f>G612-H612</f>
        <v>-34</v>
      </c>
    </row>
    <row r="613" spans="1:9" ht="31.5">
      <c r="A613" s="162" t="s">
        <v>190</v>
      </c>
      <c r="B613" s="66"/>
      <c r="C613" s="48" t="s">
        <v>129</v>
      </c>
      <c r="D613" s="48" t="s">
        <v>129</v>
      </c>
      <c r="E613" s="49" t="s">
        <v>352</v>
      </c>
      <c r="F613" s="56" t="s">
        <v>178</v>
      </c>
      <c r="G613" s="62">
        <f>G614</f>
        <v>384</v>
      </c>
      <c r="H613" s="62">
        <f>H614</f>
        <v>384</v>
      </c>
      <c r="I613" s="62">
        <f>I614</f>
        <v>0</v>
      </c>
    </row>
    <row r="614" spans="1:9" ht="15.75">
      <c r="A614" s="252" t="s">
        <v>191</v>
      </c>
      <c r="B614" s="66"/>
      <c r="C614" s="48" t="s">
        <v>129</v>
      </c>
      <c r="D614" s="48" t="s">
        <v>129</v>
      </c>
      <c r="E614" s="49" t="s">
        <v>352</v>
      </c>
      <c r="F614" s="56" t="s">
        <v>192</v>
      </c>
      <c r="G614" s="62">
        <v>384</v>
      </c>
      <c r="H614" s="62">
        <v>384</v>
      </c>
      <c r="I614" s="62">
        <f>G614-H614</f>
        <v>0</v>
      </c>
    </row>
    <row r="615" spans="1:9" ht="15.75">
      <c r="A615" s="299" t="s">
        <v>555</v>
      </c>
      <c r="B615" s="66"/>
      <c r="C615" s="48" t="s">
        <v>129</v>
      </c>
      <c r="D615" s="48" t="s">
        <v>129</v>
      </c>
      <c r="E615" s="56" t="s">
        <v>554</v>
      </c>
      <c r="F615" s="56"/>
      <c r="G615" s="62">
        <f aca="true" t="shared" si="117" ref="G615:I616">G616</f>
        <v>30</v>
      </c>
      <c r="H615" s="62">
        <f t="shared" si="117"/>
        <v>30</v>
      </c>
      <c r="I615" s="62">
        <f t="shared" si="117"/>
        <v>0</v>
      </c>
    </row>
    <row r="616" spans="1:9" ht="31.5">
      <c r="A616" s="162" t="s">
        <v>190</v>
      </c>
      <c r="B616" s="66"/>
      <c r="C616" s="48" t="s">
        <v>129</v>
      </c>
      <c r="D616" s="48" t="s">
        <v>129</v>
      </c>
      <c r="E616" s="76" t="s">
        <v>554</v>
      </c>
      <c r="F616" s="76" t="s">
        <v>178</v>
      </c>
      <c r="G616" s="62">
        <f t="shared" si="117"/>
        <v>30</v>
      </c>
      <c r="H616" s="62">
        <f t="shared" si="117"/>
        <v>30</v>
      </c>
      <c r="I616" s="62">
        <f t="shared" si="117"/>
        <v>0</v>
      </c>
    </row>
    <row r="617" spans="1:9" ht="15.75">
      <c r="A617" s="252" t="s">
        <v>191</v>
      </c>
      <c r="B617" s="66"/>
      <c r="C617" s="48" t="s">
        <v>129</v>
      </c>
      <c r="D617" s="48" t="s">
        <v>129</v>
      </c>
      <c r="E617" s="76" t="s">
        <v>554</v>
      </c>
      <c r="F617" s="76" t="s">
        <v>192</v>
      </c>
      <c r="G617" s="62">
        <v>30</v>
      </c>
      <c r="H617" s="62">
        <v>30</v>
      </c>
      <c r="I617" s="62">
        <f>G617-H617</f>
        <v>0</v>
      </c>
    </row>
    <row r="618" spans="1:9" ht="31.5">
      <c r="A618" s="234" t="s">
        <v>563</v>
      </c>
      <c r="B618" s="66"/>
      <c r="C618" s="48" t="s">
        <v>129</v>
      </c>
      <c r="D618" s="48" t="s">
        <v>129</v>
      </c>
      <c r="E618" s="49" t="s">
        <v>564</v>
      </c>
      <c r="F618" s="56"/>
      <c r="G618" s="62">
        <f aca="true" t="shared" si="118" ref="G618:I619">G619</f>
        <v>0</v>
      </c>
      <c r="H618" s="62">
        <f t="shared" si="118"/>
        <v>110</v>
      </c>
      <c r="I618" s="62">
        <f t="shared" si="118"/>
        <v>-110</v>
      </c>
    </row>
    <row r="619" spans="1:9" s="306" customFormat="1" ht="27" customHeight="1">
      <c r="A619" s="162" t="s">
        <v>190</v>
      </c>
      <c r="B619" s="66"/>
      <c r="C619" s="48" t="s">
        <v>129</v>
      </c>
      <c r="D619" s="48" t="s">
        <v>129</v>
      </c>
      <c r="E619" s="49" t="s">
        <v>564</v>
      </c>
      <c r="F619" s="56" t="s">
        <v>188</v>
      </c>
      <c r="G619" s="62">
        <f t="shared" si="118"/>
        <v>0</v>
      </c>
      <c r="H619" s="62">
        <f t="shared" si="118"/>
        <v>110</v>
      </c>
      <c r="I619" s="62">
        <f t="shared" si="118"/>
        <v>-110</v>
      </c>
    </row>
    <row r="620" spans="1:9" s="306" customFormat="1" ht="15.75">
      <c r="A620" s="252" t="s">
        <v>191</v>
      </c>
      <c r="B620" s="66"/>
      <c r="C620" s="48" t="s">
        <v>129</v>
      </c>
      <c r="D620" s="48" t="s">
        <v>129</v>
      </c>
      <c r="E620" s="49" t="s">
        <v>564</v>
      </c>
      <c r="F620" s="56" t="s">
        <v>187</v>
      </c>
      <c r="G620" s="62">
        <v>0</v>
      </c>
      <c r="H620" s="62">
        <v>110</v>
      </c>
      <c r="I620" s="62">
        <f>G620-H620</f>
        <v>-110</v>
      </c>
    </row>
    <row r="621" spans="1:9" s="306" customFormat="1" ht="15.75">
      <c r="A621" s="276" t="s">
        <v>309</v>
      </c>
      <c r="B621" s="66"/>
      <c r="C621" s="48" t="s">
        <v>129</v>
      </c>
      <c r="D621" s="48" t="s">
        <v>129</v>
      </c>
      <c r="E621" s="49" t="s">
        <v>372</v>
      </c>
      <c r="F621" s="56"/>
      <c r="G621" s="62">
        <f aca="true" t="shared" si="119" ref="G621:I622">G622</f>
        <v>440</v>
      </c>
      <c r="H621" s="62">
        <f t="shared" si="119"/>
        <v>440</v>
      </c>
      <c r="I621" s="62">
        <f t="shared" si="119"/>
        <v>0</v>
      </c>
    </row>
    <row r="622" spans="1:9" s="306" customFormat="1" ht="31.5">
      <c r="A622" s="162" t="s">
        <v>190</v>
      </c>
      <c r="B622" s="66"/>
      <c r="C622" s="48" t="s">
        <v>129</v>
      </c>
      <c r="D622" s="48" t="s">
        <v>129</v>
      </c>
      <c r="E622" s="49" t="s">
        <v>372</v>
      </c>
      <c r="F622" s="56" t="s">
        <v>178</v>
      </c>
      <c r="G622" s="62">
        <f t="shared" si="119"/>
        <v>440</v>
      </c>
      <c r="H622" s="62">
        <f t="shared" si="119"/>
        <v>440</v>
      </c>
      <c r="I622" s="62">
        <f t="shared" si="119"/>
        <v>0</v>
      </c>
    </row>
    <row r="623" spans="1:9" s="307" customFormat="1" ht="16.5" customHeight="1">
      <c r="A623" s="252" t="s">
        <v>191</v>
      </c>
      <c r="B623" s="66"/>
      <c r="C623" s="48" t="s">
        <v>129</v>
      </c>
      <c r="D623" s="48" t="s">
        <v>129</v>
      </c>
      <c r="E623" s="49" t="s">
        <v>372</v>
      </c>
      <c r="F623" s="56" t="s">
        <v>192</v>
      </c>
      <c r="G623" s="62">
        <v>440</v>
      </c>
      <c r="H623" s="62">
        <v>440</v>
      </c>
      <c r="I623" s="62">
        <f>G623-H623</f>
        <v>0</v>
      </c>
    </row>
    <row r="624" spans="1:9" s="306" customFormat="1" ht="15.75">
      <c r="A624" s="277" t="s">
        <v>256</v>
      </c>
      <c r="B624" s="51"/>
      <c r="C624" s="45" t="s">
        <v>160</v>
      </c>
      <c r="D624" s="45"/>
      <c r="E624" s="52"/>
      <c r="F624" s="57"/>
      <c r="G624" s="58">
        <f>G625</f>
        <v>291781.42000000004</v>
      </c>
      <c r="H624" s="58">
        <f>H625</f>
        <v>277781.42000000004</v>
      </c>
      <c r="I624" s="58">
        <f>I625</f>
        <v>14000</v>
      </c>
    </row>
    <row r="625" spans="1:9" s="306" customFormat="1" ht="15.75">
      <c r="A625" s="277" t="s">
        <v>161</v>
      </c>
      <c r="B625" s="51"/>
      <c r="C625" s="45" t="s">
        <v>160</v>
      </c>
      <c r="D625" s="45" t="s">
        <v>157</v>
      </c>
      <c r="E625" s="52"/>
      <c r="F625" s="57"/>
      <c r="G625" s="58">
        <f>G626+G679+G690</f>
        <v>291781.42000000004</v>
      </c>
      <c r="H625" s="58">
        <f>H626+H679</f>
        <v>277781.42000000004</v>
      </c>
      <c r="I625" s="58">
        <f>I626+I679+I690</f>
        <v>14000</v>
      </c>
    </row>
    <row r="626" spans="1:9" s="306" customFormat="1" ht="15.75" customHeight="1">
      <c r="A626" s="275" t="s">
        <v>479</v>
      </c>
      <c r="B626" s="47"/>
      <c r="C626" s="45" t="s">
        <v>160</v>
      </c>
      <c r="D626" s="45" t="s">
        <v>157</v>
      </c>
      <c r="E626" s="52" t="s">
        <v>74</v>
      </c>
      <c r="F626" s="57"/>
      <c r="G626" s="58">
        <f>G627</f>
        <v>157196.80000000005</v>
      </c>
      <c r="H626" s="58">
        <f>H627</f>
        <v>147196.80000000002</v>
      </c>
      <c r="I626" s="58">
        <f>I627</f>
        <v>10000</v>
      </c>
    </row>
    <row r="627" spans="1:9" s="306" customFormat="1" ht="15.75">
      <c r="A627" s="278" t="s">
        <v>480</v>
      </c>
      <c r="B627" s="51"/>
      <c r="C627" s="45" t="s">
        <v>160</v>
      </c>
      <c r="D627" s="45" t="s">
        <v>157</v>
      </c>
      <c r="E627" s="57" t="s">
        <v>75</v>
      </c>
      <c r="F627" s="56"/>
      <c r="G627" s="58">
        <f>G628+G631+G634+G637+G643+G646+G649+G652+G655+G658+G661+G664+G670+G673+G676+G667+G640</f>
        <v>157196.80000000005</v>
      </c>
      <c r="H627" s="58">
        <f>H628+H631+H634+H637+H643+H646+H649+H652+H655+H658+H661+H664+H670+H673+H676</f>
        <v>147196.80000000002</v>
      </c>
      <c r="I627" s="58">
        <f>I628+I631+I634+I637+I643+I646+I649+I652+I655+I658+I661+I664+I670+I673+I676+I667+I640</f>
        <v>10000</v>
      </c>
    </row>
    <row r="628" spans="1:9" s="306" customFormat="1" ht="15.75">
      <c r="A628" s="279" t="s">
        <v>292</v>
      </c>
      <c r="B628" s="47"/>
      <c r="C628" s="48" t="s">
        <v>160</v>
      </c>
      <c r="D628" s="48" t="s">
        <v>157</v>
      </c>
      <c r="E628" s="56" t="s">
        <v>223</v>
      </c>
      <c r="F628" s="56"/>
      <c r="G628" s="62">
        <f aca="true" t="shared" si="120" ref="G628:I629">G629</f>
        <v>112073.4</v>
      </c>
      <c r="H628" s="62">
        <f t="shared" si="120"/>
        <v>112073.4</v>
      </c>
      <c r="I628" s="62">
        <f t="shared" si="120"/>
        <v>0</v>
      </c>
    </row>
    <row r="629" spans="1:9" s="306" customFormat="1" ht="31.5">
      <c r="A629" s="162" t="s">
        <v>190</v>
      </c>
      <c r="B629" s="47"/>
      <c r="C629" s="48" t="s">
        <v>160</v>
      </c>
      <c r="D629" s="48" t="s">
        <v>157</v>
      </c>
      <c r="E629" s="56" t="s">
        <v>223</v>
      </c>
      <c r="F629" s="56" t="s">
        <v>178</v>
      </c>
      <c r="G629" s="70">
        <f t="shared" si="120"/>
        <v>112073.4</v>
      </c>
      <c r="H629" s="70">
        <f t="shared" si="120"/>
        <v>112073.4</v>
      </c>
      <c r="I629" s="70">
        <f t="shared" si="120"/>
        <v>0</v>
      </c>
    </row>
    <row r="630" spans="1:9" s="306" customFormat="1" ht="15.75">
      <c r="A630" s="234" t="s">
        <v>191</v>
      </c>
      <c r="B630" s="47"/>
      <c r="C630" s="48" t="s">
        <v>160</v>
      </c>
      <c r="D630" s="48" t="s">
        <v>157</v>
      </c>
      <c r="E630" s="56" t="s">
        <v>223</v>
      </c>
      <c r="F630" s="56" t="s">
        <v>192</v>
      </c>
      <c r="G630" s="70">
        <f>82259.8+29813.6</f>
        <v>112073.4</v>
      </c>
      <c r="H630" s="70">
        <f>82259.8+29813.6</f>
        <v>112073.4</v>
      </c>
      <c r="I630" s="62">
        <f>G630-H630</f>
        <v>0</v>
      </c>
    </row>
    <row r="631" spans="1:9" s="306" customFormat="1" ht="15.75">
      <c r="A631" s="256" t="s">
        <v>216</v>
      </c>
      <c r="B631" s="47"/>
      <c r="C631" s="48" t="s">
        <v>160</v>
      </c>
      <c r="D631" s="48" t="s">
        <v>157</v>
      </c>
      <c r="E631" s="56" t="s">
        <v>293</v>
      </c>
      <c r="F631" s="56"/>
      <c r="G631" s="62">
        <f aca="true" t="shared" si="121" ref="G631:I632">G632</f>
        <v>723.3</v>
      </c>
      <c r="H631" s="62">
        <f t="shared" si="121"/>
        <v>723.3</v>
      </c>
      <c r="I631" s="62">
        <f t="shared" si="121"/>
        <v>0</v>
      </c>
    </row>
    <row r="632" spans="1:9" s="306" customFormat="1" ht="31.5">
      <c r="A632" s="162" t="s">
        <v>190</v>
      </c>
      <c r="B632" s="47"/>
      <c r="C632" s="48" t="s">
        <v>160</v>
      </c>
      <c r="D632" s="48" t="s">
        <v>157</v>
      </c>
      <c r="E632" s="56" t="s">
        <v>293</v>
      </c>
      <c r="F632" s="56" t="s">
        <v>178</v>
      </c>
      <c r="G632" s="70">
        <f t="shared" si="121"/>
        <v>723.3</v>
      </c>
      <c r="H632" s="70">
        <f t="shared" si="121"/>
        <v>723.3</v>
      </c>
      <c r="I632" s="70">
        <f t="shared" si="121"/>
        <v>0</v>
      </c>
    </row>
    <row r="633" spans="1:9" s="306" customFormat="1" ht="15.75">
      <c r="A633" s="234" t="s">
        <v>191</v>
      </c>
      <c r="B633" s="47"/>
      <c r="C633" s="48" t="s">
        <v>160</v>
      </c>
      <c r="D633" s="48" t="s">
        <v>157</v>
      </c>
      <c r="E633" s="56" t="s">
        <v>293</v>
      </c>
      <c r="F633" s="56" t="s">
        <v>192</v>
      </c>
      <c r="G633" s="70">
        <f>310+413.3</f>
        <v>723.3</v>
      </c>
      <c r="H633" s="70">
        <f>310+413.3</f>
        <v>723.3</v>
      </c>
      <c r="I633" s="62">
        <f>G633-H633</f>
        <v>0</v>
      </c>
    </row>
    <row r="634" spans="1:9" s="306" customFormat="1" ht="15.75">
      <c r="A634" s="256" t="s">
        <v>271</v>
      </c>
      <c r="B634" s="47"/>
      <c r="C634" s="48" t="s">
        <v>160</v>
      </c>
      <c r="D634" s="48" t="s">
        <v>157</v>
      </c>
      <c r="E634" s="56" t="s">
        <v>294</v>
      </c>
      <c r="F634" s="56"/>
      <c r="G634" s="62">
        <f aca="true" t="shared" si="122" ref="G634:I635">G635</f>
        <v>310.4</v>
      </c>
      <c r="H634" s="62">
        <f t="shared" si="122"/>
        <v>310.4</v>
      </c>
      <c r="I634" s="62">
        <f t="shared" si="122"/>
        <v>0</v>
      </c>
    </row>
    <row r="635" spans="1:9" s="306" customFormat="1" ht="31.5">
      <c r="A635" s="162" t="s">
        <v>190</v>
      </c>
      <c r="B635" s="47"/>
      <c r="C635" s="48" t="s">
        <v>160</v>
      </c>
      <c r="D635" s="48" t="s">
        <v>157</v>
      </c>
      <c r="E635" s="56" t="s">
        <v>294</v>
      </c>
      <c r="F635" s="56" t="s">
        <v>178</v>
      </c>
      <c r="G635" s="70">
        <f t="shared" si="122"/>
        <v>310.4</v>
      </c>
      <c r="H635" s="70">
        <f t="shared" si="122"/>
        <v>310.4</v>
      </c>
      <c r="I635" s="70">
        <f t="shared" si="122"/>
        <v>0</v>
      </c>
    </row>
    <row r="636" spans="1:9" ht="16.5" customHeight="1">
      <c r="A636" s="234" t="s">
        <v>191</v>
      </c>
      <c r="B636" s="47"/>
      <c r="C636" s="48" t="s">
        <v>160</v>
      </c>
      <c r="D636" s="48" t="s">
        <v>157</v>
      </c>
      <c r="E636" s="56" t="s">
        <v>294</v>
      </c>
      <c r="F636" s="56" t="s">
        <v>192</v>
      </c>
      <c r="G636" s="70">
        <f>177.3+133.1</f>
        <v>310.4</v>
      </c>
      <c r="H636" s="70">
        <f>177.3+133.1</f>
        <v>310.4</v>
      </c>
      <c r="I636" s="62">
        <f>G636-H636</f>
        <v>0</v>
      </c>
    </row>
    <row r="637" spans="1:9" ht="31.5">
      <c r="A637" s="304" t="s">
        <v>632</v>
      </c>
      <c r="B637" s="47"/>
      <c r="C637" s="48" t="s">
        <v>160</v>
      </c>
      <c r="D637" s="48" t="s">
        <v>157</v>
      </c>
      <c r="E637" s="56" t="s">
        <v>411</v>
      </c>
      <c r="F637" s="56"/>
      <c r="G637" s="70">
        <f aca="true" t="shared" si="123" ref="G637:I638">G638</f>
        <v>2347.6</v>
      </c>
      <c r="H637" s="70">
        <f t="shared" si="123"/>
        <v>2347.6</v>
      </c>
      <c r="I637" s="70">
        <f t="shared" si="123"/>
        <v>0</v>
      </c>
    </row>
    <row r="638" spans="1:9" ht="31.5">
      <c r="A638" s="162" t="s">
        <v>190</v>
      </c>
      <c r="B638" s="47"/>
      <c r="C638" s="48" t="s">
        <v>160</v>
      </c>
      <c r="D638" s="48" t="s">
        <v>157</v>
      </c>
      <c r="E638" s="56" t="s">
        <v>411</v>
      </c>
      <c r="F638" s="56" t="s">
        <v>178</v>
      </c>
      <c r="G638" s="70">
        <f t="shared" si="123"/>
        <v>2347.6</v>
      </c>
      <c r="H638" s="70">
        <f t="shared" si="123"/>
        <v>2347.6</v>
      </c>
      <c r="I638" s="70">
        <f t="shared" si="123"/>
        <v>0</v>
      </c>
    </row>
    <row r="639" spans="1:9" ht="15.75">
      <c r="A639" s="234" t="s">
        <v>191</v>
      </c>
      <c r="B639" s="47"/>
      <c r="C639" s="48" t="s">
        <v>160</v>
      </c>
      <c r="D639" s="48" t="s">
        <v>157</v>
      </c>
      <c r="E639" s="56" t="s">
        <v>411</v>
      </c>
      <c r="F639" s="56" t="s">
        <v>192</v>
      </c>
      <c r="G639" s="70">
        <f>1670+677.6</f>
        <v>2347.6</v>
      </c>
      <c r="H639" s="70">
        <f>350+927.6+700+370</f>
        <v>2347.6</v>
      </c>
      <c r="I639" s="62">
        <f>G639-H639</f>
        <v>0</v>
      </c>
    </row>
    <row r="640" spans="1:9" ht="15.75">
      <c r="A640" s="252" t="s">
        <v>701</v>
      </c>
      <c r="B640" s="47"/>
      <c r="C640" s="48" t="s">
        <v>160</v>
      </c>
      <c r="D640" s="48" t="s">
        <v>157</v>
      </c>
      <c r="E640" s="56" t="s">
        <v>296</v>
      </c>
      <c r="F640" s="56"/>
      <c r="G640" s="70">
        <f aca="true" t="shared" si="124" ref="G640:I641">G641</f>
        <v>506.6</v>
      </c>
      <c r="H640" s="70">
        <f t="shared" si="124"/>
        <v>0</v>
      </c>
      <c r="I640" s="70">
        <f t="shared" si="124"/>
        <v>506.6</v>
      </c>
    </row>
    <row r="641" spans="1:9" ht="31.5">
      <c r="A641" s="162" t="s">
        <v>190</v>
      </c>
      <c r="B641" s="47"/>
      <c r="C641" s="48" t="s">
        <v>160</v>
      </c>
      <c r="D641" s="48" t="s">
        <v>157</v>
      </c>
      <c r="E641" s="56" t="s">
        <v>296</v>
      </c>
      <c r="F641" s="56" t="s">
        <v>178</v>
      </c>
      <c r="G641" s="70">
        <f t="shared" si="124"/>
        <v>506.6</v>
      </c>
      <c r="H641" s="70">
        <f t="shared" si="124"/>
        <v>0</v>
      </c>
      <c r="I641" s="70">
        <f t="shared" si="124"/>
        <v>506.6</v>
      </c>
    </row>
    <row r="642" spans="1:9" ht="15.75">
      <c r="A642" s="234" t="s">
        <v>191</v>
      </c>
      <c r="B642" s="47"/>
      <c r="C642" s="48" t="s">
        <v>160</v>
      </c>
      <c r="D642" s="48" t="s">
        <v>157</v>
      </c>
      <c r="E642" s="56" t="s">
        <v>296</v>
      </c>
      <c r="F642" s="56" t="s">
        <v>192</v>
      </c>
      <c r="G642" s="70">
        <v>506.6</v>
      </c>
      <c r="H642" s="70">
        <v>0</v>
      </c>
      <c r="I642" s="62">
        <f>G642-H642</f>
        <v>506.6</v>
      </c>
    </row>
    <row r="643" spans="1:9" ht="18.75" customHeight="1">
      <c r="A643" s="252" t="s">
        <v>295</v>
      </c>
      <c r="B643" s="47"/>
      <c r="C643" s="48" t="s">
        <v>160</v>
      </c>
      <c r="D643" s="48" t="s">
        <v>157</v>
      </c>
      <c r="E643" s="56" t="s">
        <v>296</v>
      </c>
      <c r="F643" s="56"/>
      <c r="G643" s="70">
        <f aca="true" t="shared" si="125" ref="G643:I644">G644</f>
        <v>1720.8000000000002</v>
      </c>
      <c r="H643" s="70">
        <f t="shared" si="125"/>
        <v>2227.4</v>
      </c>
      <c r="I643" s="70">
        <f t="shared" si="125"/>
        <v>-506.5999999999999</v>
      </c>
    </row>
    <row r="644" spans="1:9" ht="31.5">
      <c r="A644" s="162" t="s">
        <v>190</v>
      </c>
      <c r="B644" s="47"/>
      <c r="C644" s="48" t="s">
        <v>160</v>
      </c>
      <c r="D644" s="48" t="s">
        <v>157</v>
      </c>
      <c r="E644" s="56" t="s">
        <v>296</v>
      </c>
      <c r="F644" s="56" t="s">
        <v>178</v>
      </c>
      <c r="G644" s="70">
        <f t="shared" si="125"/>
        <v>1720.8000000000002</v>
      </c>
      <c r="H644" s="70">
        <f t="shared" si="125"/>
        <v>2227.4</v>
      </c>
      <c r="I644" s="70">
        <f t="shared" si="125"/>
        <v>-506.5999999999999</v>
      </c>
    </row>
    <row r="645" spans="1:9" ht="16.5" customHeight="1">
      <c r="A645" s="234" t="s">
        <v>191</v>
      </c>
      <c r="B645" s="47"/>
      <c r="C645" s="48" t="s">
        <v>160</v>
      </c>
      <c r="D645" s="48" t="s">
        <v>157</v>
      </c>
      <c r="E645" s="56" t="s">
        <v>296</v>
      </c>
      <c r="F645" s="56" t="s">
        <v>192</v>
      </c>
      <c r="G645" s="70">
        <f>506.6+1720.8-506.6</f>
        <v>1720.8000000000002</v>
      </c>
      <c r="H645" s="70">
        <f>727.4+1500</f>
        <v>2227.4</v>
      </c>
      <c r="I645" s="62">
        <f>G645-H645</f>
        <v>-506.5999999999999</v>
      </c>
    </row>
    <row r="646" spans="1:9" ht="31.5">
      <c r="A646" s="243" t="s">
        <v>267</v>
      </c>
      <c r="B646" s="47"/>
      <c r="C646" s="48" t="s">
        <v>160</v>
      </c>
      <c r="D646" s="48" t="s">
        <v>157</v>
      </c>
      <c r="E646" s="76" t="s">
        <v>621</v>
      </c>
      <c r="F646" s="76"/>
      <c r="G646" s="70">
        <f aca="true" t="shared" si="126" ref="G646:I647">G647</f>
        <v>62</v>
      </c>
      <c r="H646" s="70">
        <f t="shared" si="126"/>
        <v>62</v>
      </c>
      <c r="I646" s="70">
        <f t="shared" si="126"/>
        <v>0</v>
      </c>
    </row>
    <row r="647" spans="1:9" ht="31.5">
      <c r="A647" s="259" t="s">
        <v>190</v>
      </c>
      <c r="B647" s="47"/>
      <c r="C647" s="48" t="s">
        <v>160</v>
      </c>
      <c r="D647" s="48" t="s">
        <v>157</v>
      </c>
      <c r="E647" s="76" t="s">
        <v>621</v>
      </c>
      <c r="F647" s="76" t="s">
        <v>178</v>
      </c>
      <c r="G647" s="70">
        <f t="shared" si="126"/>
        <v>62</v>
      </c>
      <c r="H647" s="70">
        <f t="shared" si="126"/>
        <v>62</v>
      </c>
      <c r="I647" s="70">
        <f t="shared" si="126"/>
        <v>0</v>
      </c>
    </row>
    <row r="648" spans="1:9" ht="15.75">
      <c r="A648" s="261" t="s">
        <v>191</v>
      </c>
      <c r="B648" s="47"/>
      <c r="C648" s="48" t="s">
        <v>160</v>
      </c>
      <c r="D648" s="48" t="s">
        <v>157</v>
      </c>
      <c r="E648" s="76" t="s">
        <v>621</v>
      </c>
      <c r="F648" s="76" t="s">
        <v>192</v>
      </c>
      <c r="G648" s="70">
        <f>25+37</f>
        <v>62</v>
      </c>
      <c r="H648" s="70">
        <v>62</v>
      </c>
      <c r="I648" s="62">
        <f>G648-H648</f>
        <v>0</v>
      </c>
    </row>
    <row r="649" spans="1:9" ht="15.75">
      <c r="A649" s="234" t="s">
        <v>268</v>
      </c>
      <c r="B649" s="47"/>
      <c r="C649" s="48" t="s">
        <v>160</v>
      </c>
      <c r="D649" s="48" t="s">
        <v>157</v>
      </c>
      <c r="E649" s="56" t="s">
        <v>297</v>
      </c>
      <c r="F649" s="56"/>
      <c r="G649" s="70">
        <f aca="true" t="shared" si="127" ref="G649:I650">G650</f>
        <v>2704.3</v>
      </c>
      <c r="H649" s="70">
        <f t="shared" si="127"/>
        <v>2704.3</v>
      </c>
      <c r="I649" s="70">
        <f t="shared" si="127"/>
        <v>0</v>
      </c>
    </row>
    <row r="650" spans="1:9" ht="19.5" customHeight="1">
      <c r="A650" s="162" t="s">
        <v>190</v>
      </c>
      <c r="B650" s="47"/>
      <c r="C650" s="48" t="s">
        <v>160</v>
      </c>
      <c r="D650" s="48" t="s">
        <v>157</v>
      </c>
      <c r="E650" s="56" t="s">
        <v>297</v>
      </c>
      <c r="F650" s="56" t="s">
        <v>178</v>
      </c>
      <c r="G650" s="70">
        <f t="shared" si="127"/>
        <v>2704.3</v>
      </c>
      <c r="H650" s="70">
        <f t="shared" si="127"/>
        <v>2704.3</v>
      </c>
      <c r="I650" s="70">
        <f t="shared" si="127"/>
        <v>0</v>
      </c>
    </row>
    <row r="651" spans="1:9" ht="16.5" customHeight="1">
      <c r="A651" s="234" t="s">
        <v>191</v>
      </c>
      <c r="B651" s="47"/>
      <c r="C651" s="48" t="s">
        <v>160</v>
      </c>
      <c r="D651" s="48" t="s">
        <v>157</v>
      </c>
      <c r="E651" s="56" t="s">
        <v>297</v>
      </c>
      <c r="F651" s="56" t="s">
        <v>192</v>
      </c>
      <c r="G651" s="70">
        <f>1316.4+1387.9</f>
        <v>2704.3</v>
      </c>
      <c r="H651" s="70">
        <f>1404.3+800+500</f>
        <v>2704.3</v>
      </c>
      <c r="I651" s="62">
        <f>G651-H651</f>
        <v>0</v>
      </c>
    </row>
    <row r="652" spans="1:9" ht="15.75">
      <c r="A652" s="234" t="s">
        <v>335</v>
      </c>
      <c r="B652" s="47"/>
      <c r="C652" s="48" t="s">
        <v>160</v>
      </c>
      <c r="D652" s="48" t="s">
        <v>157</v>
      </c>
      <c r="E652" s="56" t="s">
        <v>410</v>
      </c>
      <c r="F652" s="56"/>
      <c r="G652" s="70">
        <f aca="true" t="shared" si="128" ref="G652:I653">G653</f>
        <v>1034.5</v>
      </c>
      <c r="H652" s="70">
        <f t="shared" si="128"/>
        <v>1034.5</v>
      </c>
      <c r="I652" s="70">
        <f t="shared" si="128"/>
        <v>0</v>
      </c>
    </row>
    <row r="653" spans="1:9" ht="31.5">
      <c r="A653" s="162" t="s">
        <v>190</v>
      </c>
      <c r="B653" s="47"/>
      <c r="C653" s="48" t="s">
        <v>160</v>
      </c>
      <c r="D653" s="48" t="s">
        <v>157</v>
      </c>
      <c r="E653" s="56" t="s">
        <v>410</v>
      </c>
      <c r="F653" s="56" t="s">
        <v>178</v>
      </c>
      <c r="G653" s="70">
        <f t="shared" si="128"/>
        <v>1034.5</v>
      </c>
      <c r="H653" s="70">
        <f t="shared" si="128"/>
        <v>1034.5</v>
      </c>
      <c r="I653" s="70">
        <f t="shared" si="128"/>
        <v>0</v>
      </c>
    </row>
    <row r="654" spans="1:9" ht="15.75">
      <c r="A654" s="234" t="s">
        <v>191</v>
      </c>
      <c r="B654" s="47"/>
      <c r="C654" s="48" t="s">
        <v>160</v>
      </c>
      <c r="D654" s="48" t="s">
        <v>157</v>
      </c>
      <c r="E654" s="56" t="s">
        <v>410</v>
      </c>
      <c r="F654" s="56" t="s">
        <v>192</v>
      </c>
      <c r="G654" s="70">
        <f>150+884.5</f>
        <v>1034.5</v>
      </c>
      <c r="H654" s="70">
        <f>598.2+436.3</f>
        <v>1034.5</v>
      </c>
      <c r="I654" s="62">
        <f>G654-H654</f>
        <v>0</v>
      </c>
    </row>
    <row r="655" spans="1:9" ht="15.75">
      <c r="A655" s="234" t="s">
        <v>298</v>
      </c>
      <c r="B655" s="47"/>
      <c r="C655" s="48" t="s">
        <v>160</v>
      </c>
      <c r="D655" s="48" t="s">
        <v>157</v>
      </c>
      <c r="E655" s="56" t="s">
        <v>299</v>
      </c>
      <c r="F655" s="56"/>
      <c r="G655" s="70">
        <f aca="true" t="shared" si="129" ref="G655:I656">G656</f>
        <v>260</v>
      </c>
      <c r="H655" s="70">
        <f t="shared" si="129"/>
        <v>260</v>
      </c>
      <c r="I655" s="70">
        <f t="shared" si="129"/>
        <v>0</v>
      </c>
    </row>
    <row r="656" spans="1:9" ht="31.5">
      <c r="A656" s="162" t="s">
        <v>190</v>
      </c>
      <c r="B656" s="47"/>
      <c r="C656" s="48" t="s">
        <v>160</v>
      </c>
      <c r="D656" s="48" t="s">
        <v>157</v>
      </c>
      <c r="E656" s="56" t="s">
        <v>299</v>
      </c>
      <c r="F656" s="56" t="s">
        <v>178</v>
      </c>
      <c r="G656" s="70">
        <f t="shared" si="129"/>
        <v>260</v>
      </c>
      <c r="H656" s="70">
        <f t="shared" si="129"/>
        <v>260</v>
      </c>
      <c r="I656" s="70">
        <f t="shared" si="129"/>
        <v>0</v>
      </c>
    </row>
    <row r="657" spans="1:9" ht="15.75">
      <c r="A657" s="234" t="s">
        <v>191</v>
      </c>
      <c r="B657" s="47"/>
      <c r="C657" s="48" t="s">
        <v>160</v>
      </c>
      <c r="D657" s="48" t="s">
        <v>157</v>
      </c>
      <c r="E657" s="56" t="s">
        <v>299</v>
      </c>
      <c r="F657" s="56" t="s">
        <v>192</v>
      </c>
      <c r="G657" s="70">
        <f>150+110</f>
        <v>260</v>
      </c>
      <c r="H657" s="70">
        <v>260</v>
      </c>
      <c r="I657" s="62">
        <f>G657-H657</f>
        <v>0</v>
      </c>
    </row>
    <row r="658" spans="1:9" ht="31.5">
      <c r="A658" s="234" t="s">
        <v>481</v>
      </c>
      <c r="B658" s="47"/>
      <c r="C658" s="48" t="s">
        <v>160</v>
      </c>
      <c r="D658" s="48" t="s">
        <v>157</v>
      </c>
      <c r="E658" s="56" t="s">
        <v>482</v>
      </c>
      <c r="F658" s="99"/>
      <c r="G658" s="62">
        <f aca="true" t="shared" si="130" ref="G658:I659">G659</f>
        <v>10066.4</v>
      </c>
      <c r="H658" s="62">
        <f t="shared" si="130"/>
        <v>10066.4</v>
      </c>
      <c r="I658" s="62">
        <f t="shared" si="130"/>
        <v>0</v>
      </c>
    </row>
    <row r="659" spans="1:9" ht="31.5">
      <c r="A659" s="234" t="s">
        <v>190</v>
      </c>
      <c r="B659" s="47"/>
      <c r="C659" s="48" t="s">
        <v>160</v>
      </c>
      <c r="D659" s="48" t="s">
        <v>157</v>
      </c>
      <c r="E659" s="56" t="s">
        <v>482</v>
      </c>
      <c r="F659" s="99" t="s">
        <v>178</v>
      </c>
      <c r="G659" s="62">
        <f t="shared" si="130"/>
        <v>10066.4</v>
      </c>
      <c r="H659" s="62">
        <f t="shared" si="130"/>
        <v>10066.4</v>
      </c>
      <c r="I659" s="62">
        <f t="shared" si="130"/>
        <v>0</v>
      </c>
    </row>
    <row r="660" spans="1:9" ht="15.75">
      <c r="A660" s="234" t="s">
        <v>191</v>
      </c>
      <c r="B660" s="47"/>
      <c r="C660" s="48" t="s">
        <v>160</v>
      </c>
      <c r="D660" s="48" t="s">
        <v>157</v>
      </c>
      <c r="E660" s="56" t="s">
        <v>482</v>
      </c>
      <c r="F660" s="99" t="s">
        <v>192</v>
      </c>
      <c r="G660" s="62">
        <f>8498.6+2316.2-128.4-620</f>
        <v>10066.4</v>
      </c>
      <c r="H660" s="62">
        <f>8498.6+2316.2-128.4-620</f>
        <v>10066.4</v>
      </c>
      <c r="I660" s="62">
        <f>G660-H660</f>
        <v>0</v>
      </c>
    </row>
    <row r="661" spans="1:9" ht="15.75">
      <c r="A661" s="243" t="s">
        <v>398</v>
      </c>
      <c r="B661" s="47"/>
      <c r="C661" s="48" t="s">
        <v>160</v>
      </c>
      <c r="D661" s="48" t="s">
        <v>157</v>
      </c>
      <c r="E661" s="56" t="s">
        <v>397</v>
      </c>
      <c r="F661" s="91"/>
      <c r="G661" s="62">
        <f aca="true" t="shared" si="131" ref="G661:I662">G662</f>
        <v>14872.7</v>
      </c>
      <c r="H661" s="62">
        <f t="shared" si="131"/>
        <v>14872.7</v>
      </c>
      <c r="I661" s="62">
        <f t="shared" si="131"/>
        <v>0</v>
      </c>
    </row>
    <row r="662" spans="1:9" ht="31.5">
      <c r="A662" s="162" t="s">
        <v>190</v>
      </c>
      <c r="B662" s="47"/>
      <c r="C662" s="48" t="s">
        <v>160</v>
      </c>
      <c r="D662" s="48" t="s">
        <v>157</v>
      </c>
      <c r="E662" s="56" t="s">
        <v>397</v>
      </c>
      <c r="F662" s="56" t="s">
        <v>178</v>
      </c>
      <c r="G662" s="62">
        <f t="shared" si="131"/>
        <v>14872.7</v>
      </c>
      <c r="H662" s="62">
        <f t="shared" si="131"/>
        <v>14872.7</v>
      </c>
      <c r="I662" s="62">
        <f t="shared" si="131"/>
        <v>0</v>
      </c>
    </row>
    <row r="663" spans="1:9" ht="15.75">
      <c r="A663" s="252" t="s">
        <v>191</v>
      </c>
      <c r="B663" s="47"/>
      <c r="C663" s="48" t="s">
        <v>160</v>
      </c>
      <c r="D663" s="48" t="s">
        <v>157</v>
      </c>
      <c r="E663" s="56" t="s">
        <v>397</v>
      </c>
      <c r="F663" s="56" t="s">
        <v>192</v>
      </c>
      <c r="G663" s="62">
        <v>14872.7</v>
      </c>
      <c r="H663" s="62">
        <v>14872.7</v>
      </c>
      <c r="I663" s="62">
        <f>G663-H663</f>
        <v>0</v>
      </c>
    </row>
    <row r="664" spans="1:9" ht="31.5">
      <c r="A664" s="243" t="s">
        <v>483</v>
      </c>
      <c r="B664" s="47"/>
      <c r="C664" s="48" t="s">
        <v>160</v>
      </c>
      <c r="D664" s="48" t="s">
        <v>157</v>
      </c>
      <c r="E664" s="56" t="s">
        <v>399</v>
      </c>
      <c r="F664" s="91"/>
      <c r="G664" s="62">
        <f aca="true" t="shared" si="132" ref="G664:I665">G665</f>
        <v>192.1</v>
      </c>
      <c r="H664" s="62">
        <f t="shared" si="132"/>
        <v>192.1</v>
      </c>
      <c r="I664" s="62">
        <f t="shared" si="132"/>
        <v>0</v>
      </c>
    </row>
    <row r="665" spans="1:9" ht="31.5">
      <c r="A665" s="162" t="s">
        <v>190</v>
      </c>
      <c r="B665" s="47"/>
      <c r="C665" s="48" t="s">
        <v>160</v>
      </c>
      <c r="D665" s="48" t="s">
        <v>157</v>
      </c>
      <c r="E665" s="56" t="s">
        <v>399</v>
      </c>
      <c r="F665" s="56" t="s">
        <v>178</v>
      </c>
      <c r="G665" s="62">
        <f t="shared" si="132"/>
        <v>192.1</v>
      </c>
      <c r="H665" s="62">
        <f t="shared" si="132"/>
        <v>192.1</v>
      </c>
      <c r="I665" s="62">
        <f t="shared" si="132"/>
        <v>0</v>
      </c>
    </row>
    <row r="666" spans="1:9" ht="15.75">
      <c r="A666" s="234" t="s">
        <v>191</v>
      </c>
      <c r="B666" s="47"/>
      <c r="C666" s="48" t="s">
        <v>160</v>
      </c>
      <c r="D666" s="48" t="s">
        <v>157</v>
      </c>
      <c r="E666" s="56" t="s">
        <v>399</v>
      </c>
      <c r="F666" s="56" t="s">
        <v>192</v>
      </c>
      <c r="G666" s="62">
        <v>192.1</v>
      </c>
      <c r="H666" s="62">
        <v>192.1</v>
      </c>
      <c r="I666" s="62">
        <f>G666-H666</f>
        <v>0</v>
      </c>
    </row>
    <row r="667" spans="1:9" ht="15.75">
      <c r="A667" s="243" t="s">
        <v>717</v>
      </c>
      <c r="B667" s="47"/>
      <c r="C667" s="48" t="s">
        <v>160</v>
      </c>
      <c r="D667" s="48" t="s">
        <v>157</v>
      </c>
      <c r="E667" s="56" t="s">
        <v>716</v>
      </c>
      <c r="F667" s="91"/>
      <c r="G667" s="62">
        <f aca="true" t="shared" si="133" ref="G667:I668">G668</f>
        <v>10000</v>
      </c>
      <c r="H667" s="62">
        <f t="shared" si="133"/>
        <v>0</v>
      </c>
      <c r="I667" s="62">
        <f t="shared" si="133"/>
        <v>10000</v>
      </c>
    </row>
    <row r="668" spans="1:9" ht="31.5">
      <c r="A668" s="162" t="s">
        <v>190</v>
      </c>
      <c r="B668" s="47"/>
      <c r="C668" s="48" t="s">
        <v>160</v>
      </c>
      <c r="D668" s="48" t="s">
        <v>157</v>
      </c>
      <c r="E668" s="56" t="s">
        <v>716</v>
      </c>
      <c r="F668" s="56" t="s">
        <v>178</v>
      </c>
      <c r="G668" s="62">
        <f t="shared" si="133"/>
        <v>10000</v>
      </c>
      <c r="H668" s="62">
        <f t="shared" si="133"/>
        <v>0</v>
      </c>
      <c r="I668" s="62">
        <f t="shared" si="133"/>
        <v>10000</v>
      </c>
    </row>
    <row r="669" spans="1:9" ht="15.75">
      <c r="A669" s="234" t="s">
        <v>191</v>
      </c>
      <c r="B669" s="47"/>
      <c r="C669" s="48" t="s">
        <v>160</v>
      </c>
      <c r="D669" s="48" t="s">
        <v>157</v>
      </c>
      <c r="E669" s="56" t="s">
        <v>716</v>
      </c>
      <c r="F669" s="56" t="s">
        <v>192</v>
      </c>
      <c r="G669" s="62">
        <v>10000</v>
      </c>
      <c r="H669" s="62">
        <v>0</v>
      </c>
      <c r="I669" s="62">
        <f>G669-H669</f>
        <v>10000</v>
      </c>
    </row>
    <row r="670" spans="1:9" ht="31.5">
      <c r="A670" s="243" t="s">
        <v>485</v>
      </c>
      <c r="B670" s="47"/>
      <c r="C670" s="48" t="s">
        <v>160</v>
      </c>
      <c r="D670" s="48" t="s">
        <v>157</v>
      </c>
      <c r="E670" s="56" t="s">
        <v>484</v>
      </c>
      <c r="F670" s="91"/>
      <c r="G670" s="62">
        <f aca="true" t="shared" si="134" ref="G670:I671">G671</f>
        <v>139.5</v>
      </c>
      <c r="H670" s="62">
        <f t="shared" si="134"/>
        <v>139.5</v>
      </c>
      <c r="I670" s="62">
        <f t="shared" si="134"/>
        <v>0</v>
      </c>
    </row>
    <row r="671" spans="1:9" ht="31.5">
      <c r="A671" s="162" t="s">
        <v>190</v>
      </c>
      <c r="B671" s="47"/>
      <c r="C671" s="48" t="s">
        <v>160</v>
      </c>
      <c r="D671" s="48" t="s">
        <v>157</v>
      </c>
      <c r="E671" s="56" t="s">
        <v>484</v>
      </c>
      <c r="F671" s="56" t="s">
        <v>178</v>
      </c>
      <c r="G671" s="62">
        <f t="shared" si="134"/>
        <v>139.5</v>
      </c>
      <c r="H671" s="62">
        <f t="shared" si="134"/>
        <v>139.5</v>
      </c>
      <c r="I671" s="62">
        <f t="shared" si="134"/>
        <v>0</v>
      </c>
    </row>
    <row r="672" spans="1:9" ht="15.75">
      <c r="A672" s="234" t="s">
        <v>191</v>
      </c>
      <c r="B672" s="47"/>
      <c r="C672" s="48" t="s">
        <v>160</v>
      </c>
      <c r="D672" s="48" t="s">
        <v>157</v>
      </c>
      <c r="E672" s="56" t="s">
        <v>484</v>
      </c>
      <c r="F672" s="56" t="s">
        <v>192</v>
      </c>
      <c r="G672" s="62">
        <v>139.5</v>
      </c>
      <c r="H672" s="62">
        <v>139.5</v>
      </c>
      <c r="I672" s="62">
        <f>G672-H672</f>
        <v>0</v>
      </c>
    </row>
    <row r="673" spans="1:9" ht="15.75">
      <c r="A673" s="243" t="s">
        <v>590</v>
      </c>
      <c r="B673" s="47"/>
      <c r="C673" s="48" t="s">
        <v>160</v>
      </c>
      <c r="D673" s="48" t="s">
        <v>157</v>
      </c>
      <c r="E673" s="56" t="s">
        <v>589</v>
      </c>
      <c r="F673" s="91"/>
      <c r="G673" s="62">
        <f aca="true" t="shared" si="135" ref="G673:I674">G674</f>
        <v>61.1</v>
      </c>
      <c r="H673" s="62">
        <f t="shared" si="135"/>
        <v>61.1</v>
      </c>
      <c r="I673" s="62">
        <f t="shared" si="135"/>
        <v>0</v>
      </c>
    </row>
    <row r="674" spans="1:9" ht="31.5">
      <c r="A674" s="162" t="s">
        <v>190</v>
      </c>
      <c r="B674" s="47"/>
      <c r="C674" s="48" t="s">
        <v>160</v>
      </c>
      <c r="D674" s="48" t="s">
        <v>157</v>
      </c>
      <c r="E674" s="56" t="s">
        <v>589</v>
      </c>
      <c r="F674" s="56" t="s">
        <v>178</v>
      </c>
      <c r="G674" s="62">
        <f t="shared" si="135"/>
        <v>61.1</v>
      </c>
      <c r="H674" s="62">
        <f t="shared" si="135"/>
        <v>61.1</v>
      </c>
      <c r="I674" s="62">
        <f t="shared" si="135"/>
        <v>0</v>
      </c>
    </row>
    <row r="675" spans="1:9" ht="17.25" customHeight="1">
      <c r="A675" s="234" t="s">
        <v>191</v>
      </c>
      <c r="B675" s="47"/>
      <c r="C675" s="48" t="s">
        <v>160</v>
      </c>
      <c r="D675" s="48" t="s">
        <v>157</v>
      </c>
      <c r="E675" s="56" t="s">
        <v>589</v>
      </c>
      <c r="F675" s="56" t="s">
        <v>192</v>
      </c>
      <c r="G675" s="62">
        <f>5+55.6+0.5</f>
        <v>61.1</v>
      </c>
      <c r="H675" s="62">
        <f>5+55.6+0.5</f>
        <v>61.1</v>
      </c>
      <c r="I675" s="62">
        <f>G675-H675</f>
        <v>0</v>
      </c>
    </row>
    <row r="676" spans="1:9" ht="17.25" customHeight="1">
      <c r="A676" s="243" t="s">
        <v>587</v>
      </c>
      <c r="B676" s="47"/>
      <c r="C676" s="48" t="s">
        <v>160</v>
      </c>
      <c r="D676" s="48" t="s">
        <v>157</v>
      </c>
      <c r="E676" s="56" t="s">
        <v>588</v>
      </c>
      <c r="F676" s="91"/>
      <c r="G676" s="62">
        <f aca="true" t="shared" si="136" ref="G676:I677">G677</f>
        <v>122.1</v>
      </c>
      <c r="H676" s="62">
        <f t="shared" si="136"/>
        <v>122.1</v>
      </c>
      <c r="I676" s="62">
        <f t="shared" si="136"/>
        <v>0</v>
      </c>
    </row>
    <row r="677" spans="1:9" ht="31.5">
      <c r="A677" s="162" t="s">
        <v>190</v>
      </c>
      <c r="B677" s="47"/>
      <c r="C677" s="48" t="s">
        <v>160</v>
      </c>
      <c r="D677" s="48" t="s">
        <v>157</v>
      </c>
      <c r="E677" s="56" t="s">
        <v>588</v>
      </c>
      <c r="F677" s="56" t="s">
        <v>178</v>
      </c>
      <c r="G677" s="62">
        <f t="shared" si="136"/>
        <v>122.1</v>
      </c>
      <c r="H677" s="62">
        <f t="shared" si="136"/>
        <v>122.1</v>
      </c>
      <c r="I677" s="62">
        <f t="shared" si="136"/>
        <v>0</v>
      </c>
    </row>
    <row r="678" spans="1:9" ht="17.25" customHeight="1">
      <c r="A678" s="234" t="s">
        <v>191</v>
      </c>
      <c r="B678" s="47"/>
      <c r="C678" s="48" t="s">
        <v>160</v>
      </c>
      <c r="D678" s="48" t="s">
        <v>157</v>
      </c>
      <c r="E678" s="56" t="s">
        <v>588</v>
      </c>
      <c r="F678" s="56" t="s">
        <v>192</v>
      </c>
      <c r="G678" s="62">
        <f>10+111.1+1</f>
        <v>122.1</v>
      </c>
      <c r="H678" s="62">
        <f>10+111.1+1</f>
        <v>122.1</v>
      </c>
      <c r="I678" s="62">
        <f>G678-H678</f>
        <v>0</v>
      </c>
    </row>
    <row r="679" spans="1:9" ht="15.75">
      <c r="A679" s="275" t="s">
        <v>512</v>
      </c>
      <c r="B679" s="51"/>
      <c r="C679" s="45" t="s">
        <v>160</v>
      </c>
      <c r="D679" s="45" t="s">
        <v>157</v>
      </c>
      <c r="E679" s="52" t="s">
        <v>511</v>
      </c>
      <c r="F679" s="57"/>
      <c r="G679" s="58">
        <f>G680</f>
        <v>130584.62</v>
      </c>
      <c r="H679" s="58">
        <f>H680</f>
        <v>130584.62</v>
      </c>
      <c r="I679" s="58">
        <f>I680</f>
        <v>0</v>
      </c>
    </row>
    <row r="680" spans="1:9" ht="15.75">
      <c r="A680" s="251" t="s">
        <v>513</v>
      </c>
      <c r="B680" s="51"/>
      <c r="C680" s="45" t="s">
        <v>160</v>
      </c>
      <c r="D680" s="45" t="s">
        <v>157</v>
      </c>
      <c r="E680" s="52" t="s">
        <v>281</v>
      </c>
      <c r="F680" s="57"/>
      <c r="G680" s="58">
        <f>G683+G686+G689</f>
        <v>130584.62</v>
      </c>
      <c r="H680" s="58">
        <f>H683+H686+H689</f>
        <v>130584.62</v>
      </c>
      <c r="I680" s="58">
        <f>I683+I686+I689</f>
        <v>0</v>
      </c>
    </row>
    <row r="681" spans="1:9" ht="31.5">
      <c r="A681" s="237" t="s">
        <v>664</v>
      </c>
      <c r="B681" s="47"/>
      <c r="C681" s="48" t="s">
        <v>160</v>
      </c>
      <c r="D681" s="48" t="s">
        <v>157</v>
      </c>
      <c r="E681" s="56" t="s">
        <v>662</v>
      </c>
      <c r="F681" s="56"/>
      <c r="G681" s="62">
        <f aca="true" t="shared" si="137" ref="G681:I682">G682</f>
        <v>82146.02</v>
      </c>
      <c r="H681" s="62">
        <f t="shared" si="137"/>
        <v>82146.02</v>
      </c>
      <c r="I681" s="62">
        <f t="shared" si="137"/>
        <v>0</v>
      </c>
    </row>
    <row r="682" spans="1:9" ht="31.5">
      <c r="A682" s="162" t="s">
        <v>190</v>
      </c>
      <c r="B682" s="47"/>
      <c r="C682" s="48" t="s">
        <v>160</v>
      </c>
      <c r="D682" s="48" t="s">
        <v>157</v>
      </c>
      <c r="E682" s="56" t="s">
        <v>662</v>
      </c>
      <c r="F682" s="56" t="s">
        <v>178</v>
      </c>
      <c r="G682" s="62">
        <f t="shared" si="137"/>
        <v>82146.02</v>
      </c>
      <c r="H682" s="62">
        <f t="shared" si="137"/>
        <v>82146.02</v>
      </c>
      <c r="I682" s="62">
        <f t="shared" si="137"/>
        <v>0</v>
      </c>
    </row>
    <row r="683" spans="1:9" ht="15.75">
      <c r="A683" s="234" t="s">
        <v>191</v>
      </c>
      <c r="B683" s="47"/>
      <c r="C683" s="48" t="s">
        <v>160</v>
      </c>
      <c r="D683" s="48" t="s">
        <v>157</v>
      </c>
      <c r="E683" s="56" t="s">
        <v>662</v>
      </c>
      <c r="F683" s="56" t="s">
        <v>192</v>
      </c>
      <c r="G683" s="62">
        <f>79487.8+1622.22+413+623</f>
        <v>82146.02</v>
      </c>
      <c r="H683" s="62">
        <f>79487.8+1622.22+413+623</f>
        <v>82146.02</v>
      </c>
      <c r="I683" s="62">
        <f>G683-H683</f>
        <v>0</v>
      </c>
    </row>
    <row r="684" spans="1:9" ht="31.5">
      <c r="A684" s="237" t="s">
        <v>665</v>
      </c>
      <c r="B684" s="47"/>
      <c r="C684" s="48" t="s">
        <v>160</v>
      </c>
      <c r="D684" s="48" t="s">
        <v>157</v>
      </c>
      <c r="E684" s="56" t="s">
        <v>663</v>
      </c>
      <c r="F684" s="56"/>
      <c r="G684" s="62">
        <f aca="true" t="shared" si="138" ref="G684:I685">G685</f>
        <v>23425.7</v>
      </c>
      <c r="H684" s="62">
        <f t="shared" si="138"/>
        <v>23425.7</v>
      </c>
      <c r="I684" s="62">
        <f t="shared" si="138"/>
        <v>0</v>
      </c>
    </row>
    <row r="685" spans="1:9" ht="31.5">
      <c r="A685" s="162" t="s">
        <v>190</v>
      </c>
      <c r="B685" s="47"/>
      <c r="C685" s="48" t="s">
        <v>160</v>
      </c>
      <c r="D685" s="48" t="s">
        <v>157</v>
      </c>
      <c r="E685" s="56" t="s">
        <v>663</v>
      </c>
      <c r="F685" s="56" t="s">
        <v>178</v>
      </c>
      <c r="G685" s="62">
        <f t="shared" si="138"/>
        <v>23425.7</v>
      </c>
      <c r="H685" s="62">
        <f t="shared" si="138"/>
        <v>23425.7</v>
      </c>
      <c r="I685" s="62">
        <f t="shared" si="138"/>
        <v>0</v>
      </c>
    </row>
    <row r="686" spans="1:9" ht="15.75">
      <c r="A686" s="234" t="s">
        <v>191</v>
      </c>
      <c r="B686" s="47"/>
      <c r="C686" s="48" t="s">
        <v>160</v>
      </c>
      <c r="D686" s="48" t="s">
        <v>157</v>
      </c>
      <c r="E686" s="56" t="s">
        <v>663</v>
      </c>
      <c r="F686" s="56" t="s">
        <v>192</v>
      </c>
      <c r="G686" s="62">
        <f>22669+462.7+117+177</f>
        <v>23425.7</v>
      </c>
      <c r="H686" s="62">
        <f>22669+462.7+117+177</f>
        <v>23425.7</v>
      </c>
      <c r="I686" s="62">
        <f>G686-H686</f>
        <v>0</v>
      </c>
    </row>
    <row r="687" spans="1:9" ht="31.5">
      <c r="A687" s="237" t="s">
        <v>661</v>
      </c>
      <c r="B687" s="47"/>
      <c r="C687" s="48" t="s">
        <v>160</v>
      </c>
      <c r="D687" s="48" t="s">
        <v>157</v>
      </c>
      <c r="E687" s="56" t="s">
        <v>660</v>
      </c>
      <c r="F687" s="56"/>
      <c r="G687" s="62">
        <f aca="true" t="shared" si="139" ref="G687:I688">G688</f>
        <v>25012.9</v>
      </c>
      <c r="H687" s="62">
        <f t="shared" si="139"/>
        <v>25012.9</v>
      </c>
      <c r="I687" s="62">
        <f t="shared" si="139"/>
        <v>0</v>
      </c>
    </row>
    <row r="688" spans="1:9" ht="31.5">
      <c r="A688" s="162" t="s">
        <v>190</v>
      </c>
      <c r="B688" s="47"/>
      <c r="C688" s="48" t="s">
        <v>160</v>
      </c>
      <c r="D688" s="48" t="s">
        <v>157</v>
      </c>
      <c r="E688" s="56" t="s">
        <v>660</v>
      </c>
      <c r="F688" s="56" t="s">
        <v>178</v>
      </c>
      <c r="G688" s="62">
        <f t="shared" si="139"/>
        <v>25012.9</v>
      </c>
      <c r="H688" s="62">
        <f t="shared" si="139"/>
        <v>25012.9</v>
      </c>
      <c r="I688" s="62">
        <f t="shared" si="139"/>
        <v>0</v>
      </c>
    </row>
    <row r="689" spans="1:9" ht="15.75">
      <c r="A689" s="234" t="s">
        <v>191</v>
      </c>
      <c r="B689" s="47"/>
      <c r="C689" s="48" t="s">
        <v>160</v>
      </c>
      <c r="D689" s="48" t="s">
        <v>157</v>
      </c>
      <c r="E689" s="56" t="s">
        <v>660</v>
      </c>
      <c r="F689" s="56" t="s">
        <v>192</v>
      </c>
      <c r="G689" s="62">
        <v>25012.9</v>
      </c>
      <c r="H689" s="62">
        <v>25012.9</v>
      </c>
      <c r="I689" s="62">
        <f>G689-H689</f>
        <v>0</v>
      </c>
    </row>
    <row r="690" spans="1:9" ht="31.5">
      <c r="A690" s="251" t="s">
        <v>713</v>
      </c>
      <c r="B690" s="51"/>
      <c r="C690" s="45" t="s">
        <v>160</v>
      </c>
      <c r="D690" s="45" t="s">
        <v>157</v>
      </c>
      <c r="E690" s="52" t="s">
        <v>711</v>
      </c>
      <c r="F690" s="57"/>
      <c r="G690" s="58">
        <f>G693+G696</f>
        <v>4000</v>
      </c>
      <c r="H690" s="58">
        <f>H693+H696</f>
        <v>0</v>
      </c>
      <c r="I690" s="58">
        <f>I693+I696</f>
        <v>4000</v>
      </c>
    </row>
    <row r="691" spans="1:9" ht="63">
      <c r="A691" s="237" t="s">
        <v>718</v>
      </c>
      <c r="B691" s="47"/>
      <c r="C691" s="48" t="s">
        <v>160</v>
      </c>
      <c r="D691" s="48" t="s">
        <v>157</v>
      </c>
      <c r="E691" s="56" t="s">
        <v>712</v>
      </c>
      <c r="F691" s="56"/>
      <c r="G691" s="62">
        <f aca="true" t="shared" si="140" ref="G691:I692">G692</f>
        <v>2000</v>
      </c>
      <c r="H691" s="62">
        <f t="shared" si="140"/>
        <v>0</v>
      </c>
      <c r="I691" s="62">
        <f t="shared" si="140"/>
        <v>2000</v>
      </c>
    </row>
    <row r="692" spans="1:9" ht="31.5">
      <c r="A692" s="162" t="s">
        <v>190</v>
      </c>
      <c r="B692" s="47"/>
      <c r="C692" s="48" t="s">
        <v>160</v>
      </c>
      <c r="D692" s="48" t="s">
        <v>157</v>
      </c>
      <c r="E692" s="56" t="s">
        <v>712</v>
      </c>
      <c r="F692" s="56" t="s">
        <v>178</v>
      </c>
      <c r="G692" s="62">
        <f t="shared" si="140"/>
        <v>2000</v>
      </c>
      <c r="H692" s="62">
        <f t="shared" si="140"/>
        <v>0</v>
      </c>
      <c r="I692" s="62">
        <f t="shared" si="140"/>
        <v>2000</v>
      </c>
    </row>
    <row r="693" spans="1:9" ht="15.75">
      <c r="A693" s="234" t="s">
        <v>191</v>
      </c>
      <c r="B693" s="47"/>
      <c r="C693" s="48" t="s">
        <v>160</v>
      </c>
      <c r="D693" s="48" t="s">
        <v>157</v>
      </c>
      <c r="E693" s="56" t="s">
        <v>712</v>
      </c>
      <c r="F693" s="56" t="s">
        <v>192</v>
      </c>
      <c r="G693" s="62">
        <v>2000</v>
      </c>
      <c r="H693" s="62">
        <v>0</v>
      </c>
      <c r="I693" s="62">
        <f>G693-H693</f>
        <v>2000</v>
      </c>
    </row>
    <row r="694" spans="1:9" ht="63">
      <c r="A694" s="237" t="s">
        <v>719</v>
      </c>
      <c r="B694" s="47"/>
      <c r="C694" s="48" t="s">
        <v>160</v>
      </c>
      <c r="D694" s="48" t="s">
        <v>157</v>
      </c>
      <c r="E694" s="56" t="s">
        <v>712</v>
      </c>
      <c r="F694" s="56"/>
      <c r="G694" s="62">
        <f aca="true" t="shared" si="141" ref="G694:I695">G695</f>
        <v>2000</v>
      </c>
      <c r="H694" s="62">
        <f t="shared" si="141"/>
        <v>0</v>
      </c>
      <c r="I694" s="62">
        <f t="shared" si="141"/>
        <v>2000</v>
      </c>
    </row>
    <row r="695" spans="1:9" ht="31.5">
      <c r="A695" s="162" t="s">
        <v>190</v>
      </c>
      <c r="B695" s="47"/>
      <c r="C695" s="48" t="s">
        <v>160</v>
      </c>
      <c r="D695" s="48" t="s">
        <v>157</v>
      </c>
      <c r="E695" s="56" t="s">
        <v>712</v>
      </c>
      <c r="F695" s="56" t="s">
        <v>178</v>
      </c>
      <c r="G695" s="62">
        <f t="shared" si="141"/>
        <v>2000</v>
      </c>
      <c r="H695" s="62">
        <f t="shared" si="141"/>
        <v>0</v>
      </c>
      <c r="I695" s="62">
        <f t="shared" si="141"/>
        <v>2000</v>
      </c>
    </row>
    <row r="696" spans="1:9" ht="15.75">
      <c r="A696" s="234" t="s">
        <v>191</v>
      </c>
      <c r="B696" s="47"/>
      <c r="C696" s="48" t="s">
        <v>160</v>
      </c>
      <c r="D696" s="48" t="s">
        <v>157</v>
      </c>
      <c r="E696" s="56" t="s">
        <v>712</v>
      </c>
      <c r="F696" s="56" t="s">
        <v>192</v>
      </c>
      <c r="G696" s="62">
        <v>2000</v>
      </c>
      <c r="H696" s="62">
        <v>0</v>
      </c>
      <c r="I696" s="62">
        <f>G696-H696</f>
        <v>2000</v>
      </c>
    </row>
    <row r="697" spans="1:9" ht="15.75">
      <c r="A697" s="233" t="s">
        <v>155</v>
      </c>
      <c r="B697" s="54"/>
      <c r="C697" s="45" t="s">
        <v>127</v>
      </c>
      <c r="D697" s="45"/>
      <c r="E697" s="52"/>
      <c r="F697" s="56"/>
      <c r="G697" s="58">
        <f>G698+G712</f>
        <v>3981.5</v>
      </c>
      <c r="H697" s="58">
        <f>H698+H712</f>
        <v>3891.9</v>
      </c>
      <c r="I697" s="58">
        <f>I698+I712</f>
        <v>89.6</v>
      </c>
    </row>
    <row r="698" spans="1:9" ht="15.75">
      <c r="A698" s="244" t="s">
        <v>124</v>
      </c>
      <c r="B698" s="54"/>
      <c r="C698" s="45" t="s">
        <v>127</v>
      </c>
      <c r="D698" s="45" t="s">
        <v>158</v>
      </c>
      <c r="E698" s="52"/>
      <c r="F698" s="56"/>
      <c r="G698" s="58">
        <f>G708+G699</f>
        <v>442</v>
      </c>
      <c r="H698" s="58">
        <f>H708+H699</f>
        <v>442</v>
      </c>
      <c r="I698" s="58">
        <f>I708+I699</f>
        <v>0</v>
      </c>
    </row>
    <row r="699" spans="1:9" ht="31.5">
      <c r="A699" s="238" t="s">
        <v>447</v>
      </c>
      <c r="B699" s="54"/>
      <c r="C699" s="45" t="s">
        <v>127</v>
      </c>
      <c r="D699" s="45" t="s">
        <v>158</v>
      </c>
      <c r="E699" s="52" t="s">
        <v>82</v>
      </c>
      <c r="F699" s="56"/>
      <c r="G699" s="58">
        <f>G700+G704</f>
        <v>242</v>
      </c>
      <c r="H699" s="58">
        <f>H700+H704</f>
        <v>242</v>
      </c>
      <c r="I699" s="58">
        <f>I700+I704</f>
        <v>0</v>
      </c>
    </row>
    <row r="700" spans="1:9" s="306" customFormat="1" ht="19.5" customHeight="1">
      <c r="A700" s="238" t="s">
        <v>341</v>
      </c>
      <c r="B700" s="54"/>
      <c r="C700" s="45" t="s">
        <v>127</v>
      </c>
      <c r="D700" s="45" t="s">
        <v>158</v>
      </c>
      <c r="E700" s="52" t="s">
        <v>48</v>
      </c>
      <c r="F700" s="56"/>
      <c r="G700" s="58">
        <f>G701</f>
        <v>200</v>
      </c>
      <c r="H700" s="58">
        <f>H701</f>
        <v>200</v>
      </c>
      <c r="I700" s="58">
        <f>I701</f>
        <v>0</v>
      </c>
    </row>
    <row r="701" spans="1:9" s="306" customFormat="1" ht="16.5" customHeight="1">
      <c r="A701" s="237" t="s">
        <v>94</v>
      </c>
      <c r="B701" s="66"/>
      <c r="C701" s="48" t="s">
        <v>127</v>
      </c>
      <c r="D701" s="48" t="s">
        <v>158</v>
      </c>
      <c r="E701" s="49" t="s">
        <v>49</v>
      </c>
      <c r="F701" s="56"/>
      <c r="G701" s="62">
        <f>SUM(G702)</f>
        <v>200</v>
      </c>
      <c r="H701" s="62">
        <f>SUM(H702)</f>
        <v>200</v>
      </c>
      <c r="I701" s="62">
        <f>SUM(I702)</f>
        <v>0</v>
      </c>
    </row>
    <row r="702" spans="1:9" ht="20.25" customHeight="1">
      <c r="A702" s="236" t="s">
        <v>226</v>
      </c>
      <c r="B702" s="66"/>
      <c r="C702" s="48" t="s">
        <v>127</v>
      </c>
      <c r="D702" s="48" t="s">
        <v>158</v>
      </c>
      <c r="E702" s="49" t="s">
        <v>49</v>
      </c>
      <c r="F702" s="56" t="s">
        <v>188</v>
      </c>
      <c r="G702" s="62">
        <f>G703</f>
        <v>200</v>
      </c>
      <c r="H702" s="62">
        <f>H703</f>
        <v>200</v>
      </c>
      <c r="I702" s="62">
        <f>I703</f>
        <v>0</v>
      </c>
    </row>
    <row r="703" spans="1:9" ht="15.75">
      <c r="A703" s="256" t="s">
        <v>189</v>
      </c>
      <c r="B703" s="66"/>
      <c r="C703" s="48" t="s">
        <v>127</v>
      </c>
      <c r="D703" s="48" t="s">
        <v>158</v>
      </c>
      <c r="E703" s="49" t="s">
        <v>49</v>
      </c>
      <c r="F703" s="56" t="s">
        <v>187</v>
      </c>
      <c r="G703" s="62">
        <v>200</v>
      </c>
      <c r="H703" s="62">
        <v>200</v>
      </c>
      <c r="I703" s="62">
        <f>G703-H703</f>
        <v>0</v>
      </c>
    </row>
    <row r="704" spans="1:9" s="306" customFormat="1" ht="19.5" customHeight="1">
      <c r="A704" s="238" t="s">
        <v>533</v>
      </c>
      <c r="B704" s="54"/>
      <c r="C704" s="45" t="s">
        <v>127</v>
      </c>
      <c r="D704" s="45" t="s">
        <v>158</v>
      </c>
      <c r="E704" s="52" t="s">
        <v>50</v>
      </c>
      <c r="F704" s="56"/>
      <c r="G704" s="58">
        <f>G705</f>
        <v>42</v>
      </c>
      <c r="H704" s="58">
        <f>H705</f>
        <v>42</v>
      </c>
      <c r="I704" s="58">
        <f>I705</f>
        <v>0</v>
      </c>
    </row>
    <row r="705" spans="1:9" s="306" customFormat="1" ht="16.5" customHeight="1">
      <c r="A705" s="237" t="s">
        <v>463</v>
      </c>
      <c r="B705" s="66"/>
      <c r="C705" s="48" t="s">
        <v>127</v>
      </c>
      <c r="D705" s="48" t="s">
        <v>158</v>
      </c>
      <c r="E705" s="49" t="s">
        <v>534</v>
      </c>
      <c r="F705" s="56"/>
      <c r="G705" s="62">
        <f>SUM(G706)</f>
        <v>42</v>
      </c>
      <c r="H705" s="62">
        <f>SUM(H706)</f>
        <v>42</v>
      </c>
      <c r="I705" s="62">
        <f>SUM(I706)</f>
        <v>0</v>
      </c>
    </row>
    <row r="706" spans="1:9" ht="20.25" customHeight="1">
      <c r="A706" s="237" t="s">
        <v>89</v>
      </c>
      <c r="B706" s="66"/>
      <c r="C706" s="48" t="s">
        <v>127</v>
      </c>
      <c r="D706" s="48" t="s">
        <v>158</v>
      </c>
      <c r="E706" s="49" t="s">
        <v>534</v>
      </c>
      <c r="F706" s="56" t="s">
        <v>85</v>
      </c>
      <c r="G706" s="62">
        <f>G707</f>
        <v>42</v>
      </c>
      <c r="H706" s="62">
        <f>H707</f>
        <v>42</v>
      </c>
      <c r="I706" s="62">
        <f>I707</f>
        <v>0</v>
      </c>
    </row>
    <row r="707" spans="1:9" ht="15.75">
      <c r="A707" s="237" t="s">
        <v>84</v>
      </c>
      <c r="B707" s="66"/>
      <c r="C707" s="48" t="s">
        <v>127</v>
      </c>
      <c r="D707" s="48" t="s">
        <v>158</v>
      </c>
      <c r="E707" s="49" t="s">
        <v>534</v>
      </c>
      <c r="F707" s="56" t="s">
        <v>86</v>
      </c>
      <c r="G707" s="62">
        <v>42</v>
      </c>
      <c r="H707" s="62">
        <v>42</v>
      </c>
      <c r="I707" s="62">
        <f>G707-H707</f>
        <v>0</v>
      </c>
    </row>
    <row r="708" spans="1:9" s="306" customFormat="1" ht="15.75">
      <c r="A708" s="241" t="s">
        <v>343</v>
      </c>
      <c r="B708" s="97"/>
      <c r="C708" s="93" t="s">
        <v>127</v>
      </c>
      <c r="D708" s="93" t="s">
        <v>158</v>
      </c>
      <c r="E708" s="98" t="s">
        <v>342</v>
      </c>
      <c r="F708" s="76"/>
      <c r="G708" s="58">
        <f>G709</f>
        <v>200</v>
      </c>
      <c r="H708" s="58">
        <f aca="true" t="shared" si="142" ref="H708:I710">H709</f>
        <v>200</v>
      </c>
      <c r="I708" s="58">
        <f t="shared" si="142"/>
        <v>0</v>
      </c>
    </row>
    <row r="709" spans="1:9" s="306" customFormat="1" ht="31.5">
      <c r="A709" s="237" t="s">
        <v>629</v>
      </c>
      <c r="B709" s="97"/>
      <c r="C709" s="80" t="s">
        <v>127</v>
      </c>
      <c r="D709" s="80" t="s">
        <v>158</v>
      </c>
      <c r="E709" s="81" t="s">
        <v>628</v>
      </c>
      <c r="F709" s="76"/>
      <c r="G709" s="62">
        <f>G710</f>
        <v>200</v>
      </c>
      <c r="H709" s="62">
        <f t="shared" si="142"/>
        <v>200</v>
      </c>
      <c r="I709" s="62">
        <f t="shared" si="142"/>
        <v>0</v>
      </c>
    </row>
    <row r="710" spans="1:9" s="306" customFormat="1" ht="15.75">
      <c r="A710" s="162" t="s">
        <v>89</v>
      </c>
      <c r="B710" s="97"/>
      <c r="C710" s="80" t="s">
        <v>127</v>
      </c>
      <c r="D710" s="80" t="s">
        <v>158</v>
      </c>
      <c r="E710" s="81" t="s">
        <v>628</v>
      </c>
      <c r="F710" s="76" t="s">
        <v>85</v>
      </c>
      <c r="G710" s="62">
        <f>G711</f>
        <v>200</v>
      </c>
      <c r="H710" s="62">
        <f t="shared" si="142"/>
        <v>200</v>
      </c>
      <c r="I710" s="62">
        <f t="shared" si="142"/>
        <v>0</v>
      </c>
    </row>
    <row r="711" spans="1:9" s="306" customFormat="1" ht="15.75">
      <c r="A711" s="237" t="s">
        <v>424</v>
      </c>
      <c r="B711" s="97"/>
      <c r="C711" s="80" t="s">
        <v>127</v>
      </c>
      <c r="D711" s="80" t="s">
        <v>158</v>
      </c>
      <c r="E711" s="81" t="s">
        <v>628</v>
      </c>
      <c r="F711" s="76" t="s">
        <v>423</v>
      </c>
      <c r="G711" s="62">
        <v>200</v>
      </c>
      <c r="H711" s="62">
        <v>200</v>
      </c>
      <c r="I711" s="62">
        <f>G711-H711</f>
        <v>0</v>
      </c>
    </row>
    <row r="712" spans="1:9" ht="15.75">
      <c r="A712" s="244" t="s">
        <v>159</v>
      </c>
      <c r="B712" s="54"/>
      <c r="C712" s="45" t="s">
        <v>127</v>
      </c>
      <c r="D712" s="45" t="s">
        <v>170</v>
      </c>
      <c r="E712" s="52"/>
      <c r="F712" s="56"/>
      <c r="G712" s="58">
        <f>G713</f>
        <v>3539.5</v>
      </c>
      <c r="H712" s="58">
        <f aca="true" t="shared" si="143" ref="H712:I714">H713</f>
        <v>3449.9</v>
      </c>
      <c r="I712" s="58">
        <f t="shared" si="143"/>
        <v>89.6</v>
      </c>
    </row>
    <row r="713" spans="1:9" ht="24.75" customHeight="1">
      <c r="A713" s="238" t="s">
        <v>447</v>
      </c>
      <c r="B713" s="54"/>
      <c r="C713" s="45" t="s">
        <v>127</v>
      </c>
      <c r="D713" s="45" t="s">
        <v>170</v>
      </c>
      <c r="E713" s="52" t="s">
        <v>82</v>
      </c>
      <c r="F713" s="56"/>
      <c r="G713" s="58">
        <f>G714</f>
        <v>3539.5</v>
      </c>
      <c r="H713" s="58">
        <f t="shared" si="143"/>
        <v>3449.9</v>
      </c>
      <c r="I713" s="58">
        <f t="shared" si="143"/>
        <v>89.6</v>
      </c>
    </row>
    <row r="714" spans="1:9" s="306" customFormat="1" ht="19.5" customHeight="1">
      <c r="A714" s="238" t="s">
        <v>448</v>
      </c>
      <c r="B714" s="54"/>
      <c r="C714" s="45" t="s">
        <v>127</v>
      </c>
      <c r="D714" s="45" t="s">
        <v>170</v>
      </c>
      <c r="E714" s="52" t="s">
        <v>449</v>
      </c>
      <c r="F714" s="56"/>
      <c r="G714" s="58">
        <f>G715+G718</f>
        <v>3539.5</v>
      </c>
      <c r="H714" s="58">
        <f t="shared" si="143"/>
        <v>3449.9</v>
      </c>
      <c r="I714" s="58">
        <f>I715+I718</f>
        <v>89.6</v>
      </c>
    </row>
    <row r="715" spans="1:9" s="306" customFormat="1" ht="16.5" customHeight="1">
      <c r="A715" s="237" t="s">
        <v>451</v>
      </c>
      <c r="B715" s="66"/>
      <c r="C715" s="48" t="s">
        <v>127</v>
      </c>
      <c r="D715" s="48" t="s">
        <v>170</v>
      </c>
      <c r="E715" s="49" t="s">
        <v>450</v>
      </c>
      <c r="F715" s="56"/>
      <c r="G715" s="62">
        <f>SUM(G716)</f>
        <v>3360.4</v>
      </c>
      <c r="H715" s="62">
        <f>SUM(H716)</f>
        <v>3449.9</v>
      </c>
      <c r="I715" s="62">
        <f>SUM(I716)</f>
        <v>-89.5</v>
      </c>
    </row>
    <row r="716" spans="1:9" ht="20.25" customHeight="1">
      <c r="A716" s="280" t="s">
        <v>89</v>
      </c>
      <c r="B716" s="66"/>
      <c r="C716" s="48" t="s">
        <v>127</v>
      </c>
      <c r="D716" s="48" t="s">
        <v>170</v>
      </c>
      <c r="E716" s="49" t="s">
        <v>450</v>
      </c>
      <c r="F716" s="56" t="s">
        <v>85</v>
      </c>
      <c r="G716" s="62">
        <f>G717</f>
        <v>3360.4</v>
      </c>
      <c r="H716" s="62">
        <f>H717</f>
        <v>3449.9</v>
      </c>
      <c r="I716" s="62">
        <f>I717</f>
        <v>-89.5</v>
      </c>
    </row>
    <row r="717" spans="1:9" ht="15.75">
      <c r="A717" s="281" t="s">
        <v>84</v>
      </c>
      <c r="B717" s="66"/>
      <c r="C717" s="48" t="s">
        <v>127</v>
      </c>
      <c r="D717" s="48" t="s">
        <v>170</v>
      </c>
      <c r="E717" s="49" t="s">
        <v>450</v>
      </c>
      <c r="F717" s="56" t="s">
        <v>86</v>
      </c>
      <c r="G717" s="62">
        <v>3360.4</v>
      </c>
      <c r="H717" s="62">
        <v>3449.9</v>
      </c>
      <c r="I717" s="62">
        <f>G717-H717</f>
        <v>-89.5</v>
      </c>
    </row>
    <row r="718" spans="1:9" ht="15.75">
      <c r="A718" s="237" t="s">
        <v>451</v>
      </c>
      <c r="B718" s="66"/>
      <c r="C718" s="48" t="s">
        <v>127</v>
      </c>
      <c r="D718" s="48" t="s">
        <v>170</v>
      </c>
      <c r="E718" s="49" t="s">
        <v>720</v>
      </c>
      <c r="F718" s="56"/>
      <c r="G718" s="62">
        <f>SUM(G719)</f>
        <v>179.1</v>
      </c>
      <c r="H718" s="62">
        <f>SUM(H719)</f>
        <v>0</v>
      </c>
      <c r="I718" s="62">
        <f>SUM(I719)</f>
        <v>179.1</v>
      </c>
    </row>
    <row r="719" spans="1:9" ht="15.75">
      <c r="A719" s="280" t="s">
        <v>89</v>
      </c>
      <c r="B719" s="66"/>
      <c r="C719" s="48" t="s">
        <v>127</v>
      </c>
      <c r="D719" s="48" t="s">
        <v>170</v>
      </c>
      <c r="E719" s="49" t="s">
        <v>720</v>
      </c>
      <c r="F719" s="56" t="s">
        <v>85</v>
      </c>
      <c r="G719" s="62">
        <f>G720</f>
        <v>179.1</v>
      </c>
      <c r="H719" s="62">
        <f>H720</f>
        <v>0</v>
      </c>
      <c r="I719" s="62">
        <f>I720</f>
        <v>179.1</v>
      </c>
    </row>
    <row r="720" spans="1:9" ht="15.75">
      <c r="A720" s="281" t="s">
        <v>84</v>
      </c>
      <c r="B720" s="66"/>
      <c r="C720" s="48" t="s">
        <v>127</v>
      </c>
      <c r="D720" s="48" t="s">
        <v>170</v>
      </c>
      <c r="E720" s="49" t="s">
        <v>720</v>
      </c>
      <c r="F720" s="56" t="s">
        <v>86</v>
      </c>
      <c r="G720" s="62">
        <v>179.1</v>
      </c>
      <c r="H720" s="62">
        <v>0</v>
      </c>
      <c r="I720" s="62">
        <f>G720-H720</f>
        <v>179.1</v>
      </c>
    </row>
    <row r="721" spans="1:9" ht="15.75">
      <c r="A721" s="233" t="s">
        <v>162</v>
      </c>
      <c r="B721" s="51"/>
      <c r="C721" s="45" t="s">
        <v>156</v>
      </c>
      <c r="D721" s="45"/>
      <c r="E721" s="52"/>
      <c r="F721" s="57"/>
      <c r="G721" s="58">
        <f>G722+G733</f>
        <v>27199.1</v>
      </c>
      <c r="H721" s="58">
        <f>H722+H733</f>
        <v>25936.1</v>
      </c>
      <c r="I721" s="58">
        <f>I722+I733</f>
        <v>1263</v>
      </c>
    </row>
    <row r="722" spans="1:9" ht="15.75">
      <c r="A722" s="233" t="s">
        <v>185</v>
      </c>
      <c r="B722" s="51"/>
      <c r="C722" s="45" t="s">
        <v>156</v>
      </c>
      <c r="D722" s="45" t="s">
        <v>171</v>
      </c>
      <c r="E722" s="52"/>
      <c r="F722" s="57"/>
      <c r="G722" s="58">
        <f aca="true" t="shared" si="144" ref="G722:I723">G723</f>
        <v>1334.8</v>
      </c>
      <c r="H722" s="58">
        <f t="shared" si="144"/>
        <v>3734.8</v>
      </c>
      <c r="I722" s="58">
        <f t="shared" si="144"/>
        <v>-2400</v>
      </c>
    </row>
    <row r="723" spans="1:9" ht="31.5">
      <c r="A723" s="257" t="s">
        <v>601</v>
      </c>
      <c r="B723" s="51"/>
      <c r="C723" s="45" t="s">
        <v>156</v>
      </c>
      <c r="D723" s="45" t="s">
        <v>171</v>
      </c>
      <c r="E723" s="52" t="s">
        <v>38</v>
      </c>
      <c r="F723" s="57"/>
      <c r="G723" s="58">
        <f t="shared" si="144"/>
        <v>1334.8</v>
      </c>
      <c r="H723" s="58">
        <f t="shared" si="144"/>
        <v>3734.8</v>
      </c>
      <c r="I723" s="58">
        <f t="shared" si="144"/>
        <v>-2400</v>
      </c>
    </row>
    <row r="724" spans="1:9" ht="15.75">
      <c r="A724" s="282" t="s">
        <v>549</v>
      </c>
      <c r="B724" s="51"/>
      <c r="C724" s="45" t="s">
        <v>156</v>
      </c>
      <c r="D724" s="45" t="s">
        <v>171</v>
      </c>
      <c r="E724" s="52" t="s">
        <v>225</v>
      </c>
      <c r="F724" s="57"/>
      <c r="G724" s="58">
        <f>G725+G730</f>
        <v>1334.8</v>
      </c>
      <c r="H724" s="58">
        <f>H725+H730</f>
        <v>3734.8</v>
      </c>
      <c r="I724" s="58">
        <f>I725+I730</f>
        <v>-2400</v>
      </c>
    </row>
    <row r="725" spans="1:9" ht="15.75">
      <c r="A725" s="234" t="s">
        <v>318</v>
      </c>
      <c r="B725" s="47"/>
      <c r="C725" s="48" t="s">
        <v>156</v>
      </c>
      <c r="D725" s="48" t="s">
        <v>171</v>
      </c>
      <c r="E725" s="49" t="s">
        <v>39</v>
      </c>
      <c r="F725" s="56"/>
      <c r="G725" s="62">
        <f>G727+G729</f>
        <v>1334.8</v>
      </c>
      <c r="H725" s="62">
        <f>H727+H729</f>
        <v>1334.8</v>
      </c>
      <c r="I725" s="62">
        <f>I727+I729</f>
        <v>0</v>
      </c>
    </row>
    <row r="726" spans="1:9" ht="15.75">
      <c r="A726" s="236" t="s">
        <v>226</v>
      </c>
      <c r="B726" s="47"/>
      <c r="C726" s="48" t="s">
        <v>156</v>
      </c>
      <c r="D726" s="48" t="s">
        <v>171</v>
      </c>
      <c r="E726" s="49" t="s">
        <v>39</v>
      </c>
      <c r="F726" s="56" t="s">
        <v>188</v>
      </c>
      <c r="G726" s="62">
        <f>G727</f>
        <v>1274.8</v>
      </c>
      <c r="H726" s="62">
        <f>H727</f>
        <v>1274.8</v>
      </c>
      <c r="I726" s="62">
        <f>I727</f>
        <v>0</v>
      </c>
    </row>
    <row r="727" spans="1:9" ht="15.75">
      <c r="A727" s="256" t="s">
        <v>189</v>
      </c>
      <c r="B727" s="47"/>
      <c r="C727" s="48" t="s">
        <v>156</v>
      </c>
      <c r="D727" s="48" t="s">
        <v>171</v>
      </c>
      <c r="E727" s="49" t="s">
        <v>39</v>
      </c>
      <c r="F727" s="56" t="s">
        <v>187</v>
      </c>
      <c r="G727" s="62">
        <v>1274.8</v>
      </c>
      <c r="H727" s="62">
        <v>1274.8</v>
      </c>
      <c r="I727" s="62">
        <f>G727-H727</f>
        <v>0</v>
      </c>
    </row>
    <row r="728" spans="1:9" ht="31.5">
      <c r="A728" s="162" t="s">
        <v>190</v>
      </c>
      <c r="B728" s="47"/>
      <c r="C728" s="48" t="s">
        <v>156</v>
      </c>
      <c r="D728" s="48" t="s">
        <v>171</v>
      </c>
      <c r="E728" s="49" t="s">
        <v>39</v>
      </c>
      <c r="F728" s="56" t="s">
        <v>178</v>
      </c>
      <c r="G728" s="62">
        <f>G729</f>
        <v>60</v>
      </c>
      <c r="H728" s="62">
        <f>H729</f>
        <v>60</v>
      </c>
      <c r="I728" s="62">
        <f>I729</f>
        <v>0</v>
      </c>
    </row>
    <row r="729" spans="1:9" ht="18" customHeight="1">
      <c r="A729" s="252" t="s">
        <v>191</v>
      </c>
      <c r="B729" s="47"/>
      <c r="C729" s="48" t="s">
        <v>156</v>
      </c>
      <c r="D729" s="48" t="s">
        <v>171</v>
      </c>
      <c r="E729" s="49" t="s">
        <v>39</v>
      </c>
      <c r="F729" s="56" t="s">
        <v>192</v>
      </c>
      <c r="G729" s="62">
        <v>60</v>
      </c>
      <c r="H729" s="62">
        <v>60</v>
      </c>
      <c r="I729" s="62">
        <f>G729-H729</f>
        <v>0</v>
      </c>
    </row>
    <row r="730" spans="1:9" ht="15" customHeight="1">
      <c r="A730" s="270" t="s">
        <v>308</v>
      </c>
      <c r="B730" s="47"/>
      <c r="C730" s="48" t="s">
        <v>156</v>
      </c>
      <c r="D730" s="48" t="s">
        <v>171</v>
      </c>
      <c r="E730" s="56" t="s">
        <v>265</v>
      </c>
      <c r="F730" s="56"/>
      <c r="G730" s="62">
        <f aca="true" t="shared" si="145" ref="G730:I731">G731</f>
        <v>0</v>
      </c>
      <c r="H730" s="62">
        <f t="shared" si="145"/>
        <v>2400</v>
      </c>
      <c r="I730" s="62">
        <f t="shared" si="145"/>
        <v>-2400</v>
      </c>
    </row>
    <row r="731" spans="1:9" ht="15" customHeight="1">
      <c r="A731" s="270" t="s">
        <v>190</v>
      </c>
      <c r="B731" s="47"/>
      <c r="C731" s="48" t="s">
        <v>156</v>
      </c>
      <c r="D731" s="48" t="s">
        <v>171</v>
      </c>
      <c r="E731" s="56" t="s">
        <v>265</v>
      </c>
      <c r="F731" s="56" t="s">
        <v>178</v>
      </c>
      <c r="G731" s="62">
        <f t="shared" si="145"/>
        <v>0</v>
      </c>
      <c r="H731" s="62">
        <f t="shared" si="145"/>
        <v>2400</v>
      </c>
      <c r="I731" s="62">
        <f t="shared" si="145"/>
        <v>-2400</v>
      </c>
    </row>
    <row r="732" spans="1:9" ht="15" customHeight="1">
      <c r="A732" s="270" t="s">
        <v>191</v>
      </c>
      <c r="B732" s="47"/>
      <c r="C732" s="48" t="s">
        <v>156</v>
      </c>
      <c r="D732" s="48" t="s">
        <v>171</v>
      </c>
      <c r="E732" s="56" t="s">
        <v>265</v>
      </c>
      <c r="F732" s="56" t="s">
        <v>192</v>
      </c>
      <c r="G732" s="62">
        <v>0</v>
      </c>
      <c r="H732" s="62">
        <v>2400</v>
      </c>
      <c r="I732" s="62">
        <f>G732-H732</f>
        <v>-2400</v>
      </c>
    </row>
    <row r="733" spans="1:9" ht="15" customHeight="1">
      <c r="A733" s="255" t="s">
        <v>620</v>
      </c>
      <c r="B733" s="51"/>
      <c r="C733" s="45" t="s">
        <v>156</v>
      </c>
      <c r="D733" s="45" t="s">
        <v>158</v>
      </c>
      <c r="E733" s="57"/>
      <c r="F733" s="57"/>
      <c r="G733" s="58">
        <f aca="true" t="shared" si="146" ref="G733:I734">G734</f>
        <v>25864.3</v>
      </c>
      <c r="H733" s="58">
        <f t="shared" si="146"/>
        <v>22201.3</v>
      </c>
      <c r="I733" s="58">
        <f t="shared" si="146"/>
        <v>3663</v>
      </c>
    </row>
    <row r="734" spans="1:9" ht="29.25" customHeight="1">
      <c r="A734" s="257" t="s">
        <v>601</v>
      </c>
      <c r="B734" s="51"/>
      <c r="C734" s="45" t="s">
        <v>156</v>
      </c>
      <c r="D734" s="45" t="s">
        <v>158</v>
      </c>
      <c r="E734" s="52" t="s">
        <v>38</v>
      </c>
      <c r="F734" s="57"/>
      <c r="G734" s="58">
        <f t="shared" si="146"/>
        <v>25864.3</v>
      </c>
      <c r="H734" s="58">
        <f t="shared" si="146"/>
        <v>22201.3</v>
      </c>
      <c r="I734" s="58">
        <f t="shared" si="146"/>
        <v>3663</v>
      </c>
    </row>
    <row r="735" spans="1:9" ht="31.5">
      <c r="A735" s="314" t="s">
        <v>353</v>
      </c>
      <c r="B735" s="47"/>
      <c r="C735" s="45" t="s">
        <v>156</v>
      </c>
      <c r="D735" s="45" t="s">
        <v>158</v>
      </c>
      <c r="E735" s="52" t="s">
        <v>40</v>
      </c>
      <c r="F735" s="57"/>
      <c r="G735" s="58">
        <f>G736+G739+G742+G745+G748+G751+G754+G757+G760+G763+G766</f>
        <v>25864.3</v>
      </c>
      <c r="H735" s="58">
        <f>H736+H739+H742+H745+H748+H751+H754+H757+H760+H763+H766</f>
        <v>22201.3</v>
      </c>
      <c r="I735" s="58">
        <f>I736+I739+I742+I745+I748+I751+I754+I757+I760+I763+I766</f>
        <v>3663</v>
      </c>
    </row>
    <row r="736" spans="1:9" ht="15.75">
      <c r="A736" s="267" t="s">
        <v>104</v>
      </c>
      <c r="B736" s="47"/>
      <c r="C736" s="48" t="s">
        <v>156</v>
      </c>
      <c r="D736" s="48" t="s">
        <v>158</v>
      </c>
      <c r="E736" s="49" t="s">
        <v>366</v>
      </c>
      <c r="F736" s="56"/>
      <c r="G736" s="62">
        <f aca="true" t="shared" si="147" ref="G736:I737">G737</f>
        <v>15524.5</v>
      </c>
      <c r="H736" s="62">
        <f t="shared" si="147"/>
        <v>15524.5</v>
      </c>
      <c r="I736" s="62">
        <f t="shared" si="147"/>
        <v>0</v>
      </c>
    </row>
    <row r="737" spans="1:9" ht="15" customHeight="1">
      <c r="A737" s="162" t="s">
        <v>190</v>
      </c>
      <c r="B737" s="47"/>
      <c r="C737" s="48" t="s">
        <v>156</v>
      </c>
      <c r="D737" s="48" t="s">
        <v>158</v>
      </c>
      <c r="E737" s="49" t="s">
        <v>366</v>
      </c>
      <c r="F737" s="56" t="s">
        <v>178</v>
      </c>
      <c r="G737" s="62">
        <f t="shared" si="147"/>
        <v>15524.5</v>
      </c>
      <c r="H737" s="62">
        <f t="shared" si="147"/>
        <v>15524.5</v>
      </c>
      <c r="I737" s="62">
        <f t="shared" si="147"/>
        <v>0</v>
      </c>
    </row>
    <row r="738" spans="1:9" ht="17.25" customHeight="1">
      <c r="A738" s="252" t="s">
        <v>191</v>
      </c>
      <c r="B738" s="47"/>
      <c r="C738" s="48" t="s">
        <v>156</v>
      </c>
      <c r="D738" s="48" t="s">
        <v>158</v>
      </c>
      <c r="E738" s="49" t="s">
        <v>366</v>
      </c>
      <c r="F738" s="56" t="s">
        <v>192</v>
      </c>
      <c r="G738" s="62">
        <v>15524.5</v>
      </c>
      <c r="H738" s="62">
        <v>15524.5</v>
      </c>
      <c r="I738" s="62">
        <f>G738-H738</f>
        <v>0</v>
      </c>
    </row>
    <row r="739" spans="1:9" ht="30.75" customHeight="1">
      <c r="A739" s="270" t="s">
        <v>626</v>
      </c>
      <c r="B739" s="47"/>
      <c r="C739" s="48" t="s">
        <v>156</v>
      </c>
      <c r="D739" s="48" t="s">
        <v>158</v>
      </c>
      <c r="E739" s="56" t="s">
        <v>599</v>
      </c>
      <c r="F739" s="56"/>
      <c r="G739" s="62">
        <f aca="true" t="shared" si="148" ref="G739:I740">G740</f>
        <v>25</v>
      </c>
      <c r="H739" s="62">
        <f t="shared" si="148"/>
        <v>25</v>
      </c>
      <c r="I739" s="62">
        <f t="shared" si="148"/>
        <v>0</v>
      </c>
    </row>
    <row r="740" spans="1:9" ht="17.25" customHeight="1">
      <c r="A740" s="270" t="s">
        <v>190</v>
      </c>
      <c r="B740" s="47"/>
      <c r="C740" s="48" t="s">
        <v>156</v>
      </c>
      <c r="D740" s="48" t="s">
        <v>158</v>
      </c>
      <c r="E740" s="56" t="s">
        <v>599</v>
      </c>
      <c r="F740" s="56" t="s">
        <v>178</v>
      </c>
      <c r="G740" s="62">
        <f t="shared" si="148"/>
        <v>25</v>
      </c>
      <c r="H740" s="62">
        <f t="shared" si="148"/>
        <v>25</v>
      </c>
      <c r="I740" s="62">
        <f t="shared" si="148"/>
        <v>0</v>
      </c>
    </row>
    <row r="741" spans="1:9" ht="17.25" customHeight="1">
      <c r="A741" s="270" t="s">
        <v>191</v>
      </c>
      <c r="B741" s="47"/>
      <c r="C741" s="48" t="s">
        <v>156</v>
      </c>
      <c r="D741" s="48" t="s">
        <v>158</v>
      </c>
      <c r="E741" s="56" t="s">
        <v>599</v>
      </c>
      <c r="F741" s="56" t="s">
        <v>192</v>
      </c>
      <c r="G741" s="62">
        <v>25</v>
      </c>
      <c r="H741" s="62">
        <v>25</v>
      </c>
      <c r="I741" s="62">
        <f>G741-H741</f>
        <v>0</v>
      </c>
    </row>
    <row r="742" spans="1:9" ht="15.75">
      <c r="A742" s="256" t="s">
        <v>216</v>
      </c>
      <c r="B742" s="47"/>
      <c r="C742" s="48" t="s">
        <v>156</v>
      </c>
      <c r="D742" s="48" t="s">
        <v>158</v>
      </c>
      <c r="E742" s="49" t="s">
        <v>367</v>
      </c>
      <c r="F742" s="56"/>
      <c r="G742" s="62">
        <f aca="true" t="shared" si="149" ref="G742:I743">G743</f>
        <v>100</v>
      </c>
      <c r="H742" s="62">
        <f t="shared" si="149"/>
        <v>100</v>
      </c>
      <c r="I742" s="62">
        <f t="shared" si="149"/>
        <v>0</v>
      </c>
    </row>
    <row r="743" spans="1:9" ht="15" customHeight="1">
      <c r="A743" s="162" t="s">
        <v>190</v>
      </c>
      <c r="B743" s="47"/>
      <c r="C743" s="48" t="s">
        <v>156</v>
      </c>
      <c r="D743" s="48" t="s">
        <v>158</v>
      </c>
      <c r="E743" s="49" t="s">
        <v>367</v>
      </c>
      <c r="F743" s="56" t="s">
        <v>178</v>
      </c>
      <c r="G743" s="62">
        <f t="shared" si="149"/>
        <v>100</v>
      </c>
      <c r="H743" s="62">
        <f t="shared" si="149"/>
        <v>100</v>
      </c>
      <c r="I743" s="62">
        <f t="shared" si="149"/>
        <v>0</v>
      </c>
    </row>
    <row r="744" spans="1:9" ht="17.25" customHeight="1">
      <c r="A744" s="252" t="s">
        <v>191</v>
      </c>
      <c r="B744" s="47"/>
      <c r="C744" s="48" t="s">
        <v>156</v>
      </c>
      <c r="D744" s="48" t="s">
        <v>158</v>
      </c>
      <c r="E744" s="49" t="s">
        <v>367</v>
      </c>
      <c r="F744" s="56" t="s">
        <v>192</v>
      </c>
      <c r="G744" s="62">
        <v>100</v>
      </c>
      <c r="H744" s="62">
        <v>100</v>
      </c>
      <c r="I744" s="62">
        <f>G744-H744</f>
        <v>0</v>
      </c>
    </row>
    <row r="745" spans="1:9" ht="17.25" customHeight="1">
      <c r="A745" s="270" t="s">
        <v>7</v>
      </c>
      <c r="B745" s="47"/>
      <c r="C745" s="48" t="s">
        <v>156</v>
      </c>
      <c r="D745" s="48" t="s">
        <v>158</v>
      </c>
      <c r="E745" s="56" t="s">
        <v>600</v>
      </c>
      <c r="F745" s="56"/>
      <c r="G745" s="62">
        <f aca="true" t="shared" si="150" ref="G745:I746">G746</f>
        <v>1500</v>
      </c>
      <c r="H745" s="62">
        <f t="shared" si="150"/>
        <v>1500</v>
      </c>
      <c r="I745" s="62">
        <f t="shared" si="150"/>
        <v>0</v>
      </c>
    </row>
    <row r="746" spans="1:9" ht="17.25" customHeight="1">
      <c r="A746" s="270" t="s">
        <v>190</v>
      </c>
      <c r="B746" s="47"/>
      <c r="C746" s="48" t="s">
        <v>156</v>
      </c>
      <c r="D746" s="48" t="s">
        <v>158</v>
      </c>
      <c r="E746" s="56" t="s">
        <v>600</v>
      </c>
      <c r="F746" s="56" t="s">
        <v>178</v>
      </c>
      <c r="G746" s="62">
        <f t="shared" si="150"/>
        <v>1500</v>
      </c>
      <c r="H746" s="62">
        <f t="shared" si="150"/>
        <v>1500</v>
      </c>
      <c r="I746" s="62">
        <f t="shared" si="150"/>
        <v>0</v>
      </c>
    </row>
    <row r="747" spans="1:9" ht="17.25" customHeight="1">
      <c r="A747" s="270" t="s">
        <v>191</v>
      </c>
      <c r="B747" s="47"/>
      <c r="C747" s="48" t="s">
        <v>156</v>
      </c>
      <c r="D747" s="48" t="s">
        <v>158</v>
      </c>
      <c r="E747" s="56" t="s">
        <v>600</v>
      </c>
      <c r="F747" s="56" t="s">
        <v>192</v>
      </c>
      <c r="G747" s="62">
        <f>100+1400</f>
        <v>1500</v>
      </c>
      <c r="H747" s="62">
        <f>100+1400</f>
        <v>1500</v>
      </c>
      <c r="I747" s="62">
        <f>G747-H747</f>
        <v>0</v>
      </c>
    </row>
    <row r="748" spans="1:9" ht="31.5">
      <c r="A748" s="243" t="s">
        <v>267</v>
      </c>
      <c r="B748" s="47"/>
      <c r="C748" s="48" t="s">
        <v>156</v>
      </c>
      <c r="D748" s="48" t="s">
        <v>158</v>
      </c>
      <c r="E748" s="49" t="s">
        <v>368</v>
      </c>
      <c r="F748" s="56"/>
      <c r="G748" s="62">
        <f aca="true" t="shared" si="151" ref="G748:I749">G749</f>
        <v>3.5</v>
      </c>
      <c r="H748" s="62">
        <f t="shared" si="151"/>
        <v>3.5</v>
      </c>
      <c r="I748" s="62">
        <f t="shared" si="151"/>
        <v>0</v>
      </c>
    </row>
    <row r="749" spans="1:9" ht="31.5">
      <c r="A749" s="162" t="s">
        <v>190</v>
      </c>
      <c r="B749" s="47"/>
      <c r="C749" s="48" t="s">
        <v>156</v>
      </c>
      <c r="D749" s="48" t="s">
        <v>158</v>
      </c>
      <c r="E749" s="49" t="s">
        <v>368</v>
      </c>
      <c r="F749" s="56" t="s">
        <v>290</v>
      </c>
      <c r="G749" s="62">
        <f t="shared" si="151"/>
        <v>3.5</v>
      </c>
      <c r="H749" s="62">
        <f t="shared" si="151"/>
        <v>3.5</v>
      </c>
      <c r="I749" s="62">
        <f t="shared" si="151"/>
        <v>0</v>
      </c>
    </row>
    <row r="750" spans="1:9" ht="15.75">
      <c r="A750" s="252" t="s">
        <v>191</v>
      </c>
      <c r="B750" s="47"/>
      <c r="C750" s="48" t="s">
        <v>156</v>
      </c>
      <c r="D750" s="48" t="s">
        <v>158</v>
      </c>
      <c r="E750" s="49" t="s">
        <v>368</v>
      </c>
      <c r="F750" s="56" t="s">
        <v>192</v>
      </c>
      <c r="G750" s="62">
        <v>3.5</v>
      </c>
      <c r="H750" s="62">
        <v>3.5</v>
      </c>
      <c r="I750" s="62">
        <f>G750-H750</f>
        <v>0</v>
      </c>
    </row>
    <row r="751" spans="1:9" ht="16.5" customHeight="1">
      <c r="A751" s="256" t="s">
        <v>268</v>
      </c>
      <c r="B751" s="47"/>
      <c r="C751" s="48" t="s">
        <v>156</v>
      </c>
      <c r="D751" s="48" t="s">
        <v>158</v>
      </c>
      <c r="E751" s="49" t="s">
        <v>369</v>
      </c>
      <c r="F751" s="56"/>
      <c r="G751" s="62">
        <f aca="true" t="shared" si="152" ref="G751:I752">G752</f>
        <v>235</v>
      </c>
      <c r="H751" s="62">
        <f t="shared" si="152"/>
        <v>235</v>
      </c>
      <c r="I751" s="62">
        <f t="shared" si="152"/>
        <v>0</v>
      </c>
    </row>
    <row r="752" spans="1:9" ht="31.5">
      <c r="A752" s="162" t="s">
        <v>190</v>
      </c>
      <c r="B752" s="47"/>
      <c r="C752" s="48" t="s">
        <v>156</v>
      </c>
      <c r="D752" s="48" t="s">
        <v>158</v>
      </c>
      <c r="E752" s="49" t="s">
        <v>369</v>
      </c>
      <c r="F752" s="56" t="s">
        <v>290</v>
      </c>
      <c r="G752" s="62">
        <f t="shared" si="152"/>
        <v>235</v>
      </c>
      <c r="H752" s="62">
        <f t="shared" si="152"/>
        <v>235</v>
      </c>
      <c r="I752" s="62">
        <f t="shared" si="152"/>
        <v>0</v>
      </c>
    </row>
    <row r="753" spans="1:9" ht="15.75">
      <c r="A753" s="252" t="s">
        <v>191</v>
      </c>
      <c r="B753" s="47"/>
      <c r="C753" s="48" t="s">
        <v>156</v>
      </c>
      <c r="D753" s="48" t="s">
        <v>158</v>
      </c>
      <c r="E753" s="49" t="s">
        <v>369</v>
      </c>
      <c r="F753" s="56" t="s">
        <v>192</v>
      </c>
      <c r="G753" s="62">
        <v>235</v>
      </c>
      <c r="H753" s="62">
        <v>235</v>
      </c>
      <c r="I753" s="62">
        <f>G753-H753</f>
        <v>0</v>
      </c>
    </row>
    <row r="754" spans="1:9" ht="15.75">
      <c r="A754" s="64" t="s">
        <v>269</v>
      </c>
      <c r="B754" s="47"/>
      <c r="C754" s="48" t="s">
        <v>156</v>
      </c>
      <c r="D754" s="48" t="s">
        <v>158</v>
      </c>
      <c r="E754" s="49" t="s">
        <v>666</v>
      </c>
      <c r="F754" s="56"/>
      <c r="G754" s="62">
        <f aca="true" t="shared" si="153" ref="G754:I755">G755</f>
        <v>1263.3</v>
      </c>
      <c r="H754" s="62">
        <f t="shared" si="153"/>
        <v>1263.3</v>
      </c>
      <c r="I754" s="62">
        <f t="shared" si="153"/>
        <v>0</v>
      </c>
    </row>
    <row r="755" spans="1:9" ht="15.75">
      <c r="A755" s="64" t="s">
        <v>190</v>
      </c>
      <c r="B755" s="47"/>
      <c r="C755" s="48" t="s">
        <v>156</v>
      </c>
      <c r="D755" s="48" t="s">
        <v>158</v>
      </c>
      <c r="E755" s="49" t="s">
        <v>666</v>
      </c>
      <c r="F755" s="56" t="s">
        <v>290</v>
      </c>
      <c r="G755" s="62">
        <f t="shared" si="153"/>
        <v>1263.3</v>
      </c>
      <c r="H755" s="62">
        <f t="shared" si="153"/>
        <v>1263.3</v>
      </c>
      <c r="I755" s="62">
        <f t="shared" si="153"/>
        <v>0</v>
      </c>
    </row>
    <row r="756" spans="1:9" ht="15.75">
      <c r="A756" s="64" t="s">
        <v>191</v>
      </c>
      <c r="B756" s="47"/>
      <c r="C756" s="48" t="s">
        <v>156</v>
      </c>
      <c r="D756" s="48" t="s">
        <v>158</v>
      </c>
      <c r="E756" s="49" t="s">
        <v>666</v>
      </c>
      <c r="F756" s="56" t="s">
        <v>192</v>
      </c>
      <c r="G756" s="62">
        <f>300+663.3+300</f>
        <v>1263.3</v>
      </c>
      <c r="H756" s="62">
        <f>300+663.3+300</f>
        <v>1263.3</v>
      </c>
      <c r="I756" s="62">
        <f>G756-H756</f>
        <v>0</v>
      </c>
    </row>
    <row r="757" spans="1:9" ht="20.25" customHeight="1">
      <c r="A757" s="234" t="s">
        <v>270</v>
      </c>
      <c r="B757" s="47"/>
      <c r="C757" s="48" t="s">
        <v>156</v>
      </c>
      <c r="D757" s="48" t="s">
        <v>158</v>
      </c>
      <c r="E757" s="49" t="s">
        <v>370</v>
      </c>
      <c r="F757" s="56"/>
      <c r="G757" s="62">
        <f aca="true" t="shared" si="154" ref="G757:I758">G758</f>
        <v>900</v>
      </c>
      <c r="H757" s="62">
        <f t="shared" si="154"/>
        <v>900</v>
      </c>
      <c r="I757" s="62">
        <f t="shared" si="154"/>
        <v>0</v>
      </c>
    </row>
    <row r="758" spans="1:9" ht="31.5">
      <c r="A758" s="162" t="s">
        <v>190</v>
      </c>
      <c r="B758" s="47"/>
      <c r="C758" s="48" t="s">
        <v>156</v>
      </c>
      <c r="D758" s="48" t="s">
        <v>158</v>
      </c>
      <c r="E758" s="49" t="s">
        <v>370</v>
      </c>
      <c r="F758" s="56" t="s">
        <v>290</v>
      </c>
      <c r="G758" s="62">
        <f t="shared" si="154"/>
        <v>900</v>
      </c>
      <c r="H758" s="62">
        <f t="shared" si="154"/>
        <v>900</v>
      </c>
      <c r="I758" s="62">
        <f t="shared" si="154"/>
        <v>0</v>
      </c>
    </row>
    <row r="759" spans="1:9" ht="18" customHeight="1">
      <c r="A759" s="252" t="s">
        <v>191</v>
      </c>
      <c r="B759" s="47"/>
      <c r="C759" s="48" t="s">
        <v>156</v>
      </c>
      <c r="D759" s="48" t="s">
        <v>158</v>
      </c>
      <c r="E759" s="49" t="s">
        <v>370</v>
      </c>
      <c r="F759" s="56" t="s">
        <v>192</v>
      </c>
      <c r="G759" s="62">
        <v>900</v>
      </c>
      <c r="H759" s="62">
        <v>900</v>
      </c>
      <c r="I759" s="62">
        <f>G759-H759</f>
        <v>0</v>
      </c>
    </row>
    <row r="760" spans="1:9" ht="18.75" customHeight="1">
      <c r="A760" s="272" t="s">
        <v>308</v>
      </c>
      <c r="B760" s="47"/>
      <c r="C760" s="48" t="s">
        <v>156</v>
      </c>
      <c r="D760" s="48" t="s">
        <v>158</v>
      </c>
      <c r="E760" s="49" t="s">
        <v>371</v>
      </c>
      <c r="F760" s="56"/>
      <c r="G760" s="62">
        <f aca="true" t="shared" si="155" ref="G760:I761">G761</f>
        <v>6263</v>
      </c>
      <c r="H760" s="62">
        <f t="shared" si="155"/>
        <v>2600</v>
      </c>
      <c r="I760" s="62">
        <f t="shared" si="155"/>
        <v>3663</v>
      </c>
    </row>
    <row r="761" spans="1:9" ht="31.5">
      <c r="A761" s="162" t="s">
        <v>190</v>
      </c>
      <c r="B761" s="47"/>
      <c r="C761" s="48" t="s">
        <v>156</v>
      </c>
      <c r="D761" s="48" t="s">
        <v>158</v>
      </c>
      <c r="E761" s="49" t="s">
        <v>371</v>
      </c>
      <c r="F761" s="56" t="s">
        <v>178</v>
      </c>
      <c r="G761" s="62">
        <f t="shared" si="155"/>
        <v>6263</v>
      </c>
      <c r="H761" s="62">
        <f t="shared" si="155"/>
        <v>2600</v>
      </c>
      <c r="I761" s="62">
        <f t="shared" si="155"/>
        <v>3663</v>
      </c>
    </row>
    <row r="762" spans="1:9" ht="15.75">
      <c r="A762" s="252" t="s">
        <v>191</v>
      </c>
      <c r="B762" s="47"/>
      <c r="C762" s="48" t="s">
        <v>156</v>
      </c>
      <c r="D762" s="48" t="s">
        <v>158</v>
      </c>
      <c r="E762" s="49" t="s">
        <v>371</v>
      </c>
      <c r="F762" s="56" t="s">
        <v>192</v>
      </c>
      <c r="G762" s="62">
        <v>6263</v>
      </c>
      <c r="H762" s="62">
        <f>900+1700</f>
        <v>2600</v>
      </c>
      <c r="I762" s="62">
        <f>G762-H762</f>
        <v>3663</v>
      </c>
    </row>
    <row r="763" spans="1:9" ht="47.25">
      <c r="A763" s="283" t="s">
        <v>553</v>
      </c>
      <c r="B763" s="47"/>
      <c r="C763" s="48" t="s">
        <v>156</v>
      </c>
      <c r="D763" s="48" t="s">
        <v>158</v>
      </c>
      <c r="E763" s="56" t="s">
        <v>419</v>
      </c>
      <c r="F763" s="56"/>
      <c r="G763" s="62">
        <f aca="true" t="shared" si="156" ref="G763:I764">G764</f>
        <v>50</v>
      </c>
      <c r="H763" s="62">
        <f t="shared" si="156"/>
        <v>50</v>
      </c>
      <c r="I763" s="62">
        <f t="shared" si="156"/>
        <v>0</v>
      </c>
    </row>
    <row r="764" spans="1:9" ht="31.5">
      <c r="A764" s="162" t="s">
        <v>190</v>
      </c>
      <c r="B764" s="47"/>
      <c r="C764" s="48" t="s">
        <v>156</v>
      </c>
      <c r="D764" s="48" t="s">
        <v>158</v>
      </c>
      <c r="E764" s="56" t="s">
        <v>419</v>
      </c>
      <c r="F764" s="56" t="s">
        <v>178</v>
      </c>
      <c r="G764" s="62">
        <f t="shared" si="156"/>
        <v>50</v>
      </c>
      <c r="H764" s="62">
        <f t="shared" si="156"/>
        <v>50</v>
      </c>
      <c r="I764" s="62">
        <f t="shared" si="156"/>
        <v>0</v>
      </c>
    </row>
    <row r="765" spans="1:9" ht="15.75">
      <c r="A765" s="252" t="s">
        <v>191</v>
      </c>
      <c r="B765" s="47"/>
      <c r="C765" s="48" t="s">
        <v>156</v>
      </c>
      <c r="D765" s="48" t="s">
        <v>158</v>
      </c>
      <c r="E765" s="56" t="s">
        <v>419</v>
      </c>
      <c r="F765" s="56" t="s">
        <v>192</v>
      </c>
      <c r="G765" s="62">
        <v>50</v>
      </c>
      <c r="H765" s="62">
        <v>50</v>
      </c>
      <c r="I765" s="62">
        <f>G765-H765</f>
        <v>0</v>
      </c>
    </row>
    <row r="766" spans="1:9" ht="31.5">
      <c r="A766" s="283" t="s">
        <v>556</v>
      </c>
      <c r="B766" s="47"/>
      <c r="C766" s="48" t="s">
        <v>156</v>
      </c>
      <c r="D766" s="48" t="s">
        <v>158</v>
      </c>
      <c r="E766" s="56" t="s">
        <v>557</v>
      </c>
      <c r="F766" s="56"/>
      <c r="G766" s="62">
        <f aca="true" t="shared" si="157" ref="G766:I767">G767</f>
        <v>0</v>
      </c>
      <c r="H766" s="62">
        <f t="shared" si="157"/>
        <v>0</v>
      </c>
      <c r="I766" s="62">
        <f t="shared" si="157"/>
        <v>0</v>
      </c>
    </row>
    <row r="767" spans="1:9" ht="31.5">
      <c r="A767" s="270" t="s">
        <v>190</v>
      </c>
      <c r="B767" s="47"/>
      <c r="C767" s="48" t="s">
        <v>156</v>
      </c>
      <c r="D767" s="48" t="s">
        <v>158</v>
      </c>
      <c r="E767" s="56" t="s">
        <v>557</v>
      </c>
      <c r="F767" s="56" t="s">
        <v>290</v>
      </c>
      <c r="G767" s="62">
        <f t="shared" si="157"/>
        <v>0</v>
      </c>
      <c r="H767" s="62">
        <f t="shared" si="157"/>
        <v>0</v>
      </c>
      <c r="I767" s="62">
        <f t="shared" si="157"/>
        <v>0</v>
      </c>
    </row>
    <row r="768" spans="1:9" ht="15.75">
      <c r="A768" s="270" t="s">
        <v>191</v>
      </c>
      <c r="B768" s="47"/>
      <c r="C768" s="48" t="s">
        <v>156</v>
      </c>
      <c r="D768" s="48" t="s">
        <v>158</v>
      </c>
      <c r="E768" s="56" t="s">
        <v>557</v>
      </c>
      <c r="F768" s="56" t="s">
        <v>192</v>
      </c>
      <c r="G768" s="62">
        <f>300-300</f>
        <v>0</v>
      </c>
      <c r="H768" s="62">
        <f>300-300</f>
        <v>0</v>
      </c>
      <c r="I768" s="62">
        <f>G768-H768</f>
        <v>0</v>
      </c>
    </row>
    <row r="769" spans="1:9" ht="31.5">
      <c r="A769" s="253" t="s">
        <v>524</v>
      </c>
      <c r="B769" s="111" t="s">
        <v>392</v>
      </c>
      <c r="C769" s="168"/>
      <c r="D769" s="168"/>
      <c r="E769" s="169"/>
      <c r="F769" s="168"/>
      <c r="G769" s="313">
        <f>G770+G783</f>
        <v>6136.432</v>
      </c>
      <c r="H769" s="313">
        <f>H770+H783</f>
        <v>6136.432</v>
      </c>
      <c r="I769" s="313">
        <f>I770+I783</f>
        <v>0</v>
      </c>
    </row>
    <row r="770" spans="1:9" ht="15.75">
      <c r="A770" s="233" t="s">
        <v>131</v>
      </c>
      <c r="B770" s="51"/>
      <c r="C770" s="45" t="s">
        <v>157</v>
      </c>
      <c r="D770" s="48"/>
      <c r="E770" s="49" t="s">
        <v>175</v>
      </c>
      <c r="F770" s="48"/>
      <c r="G770" s="58">
        <f>G771+G778</f>
        <v>6081.25</v>
      </c>
      <c r="H770" s="58">
        <f>H771+H778</f>
        <v>6081.25</v>
      </c>
      <c r="I770" s="58">
        <f>I771+I778</f>
        <v>0</v>
      </c>
    </row>
    <row r="771" spans="1:9" ht="15.75" customHeight="1">
      <c r="A771" s="241" t="s">
        <v>205</v>
      </c>
      <c r="B771" s="66"/>
      <c r="C771" s="45" t="s">
        <v>157</v>
      </c>
      <c r="D771" s="45" t="s">
        <v>170</v>
      </c>
      <c r="E771" s="52" t="s">
        <v>175</v>
      </c>
      <c r="F771" s="67"/>
      <c r="G771" s="68">
        <f>G773</f>
        <v>5981.25</v>
      </c>
      <c r="H771" s="68">
        <f>H773</f>
        <v>5981.25</v>
      </c>
      <c r="I771" s="68">
        <f>I773</f>
        <v>0</v>
      </c>
    </row>
    <row r="772" spans="1:9" ht="30.75" customHeight="1">
      <c r="A772" s="284" t="s">
        <v>440</v>
      </c>
      <c r="B772" s="51"/>
      <c r="C772" s="45" t="s">
        <v>157</v>
      </c>
      <c r="D772" s="45" t="s">
        <v>170</v>
      </c>
      <c r="E772" s="52" t="s">
        <v>345</v>
      </c>
      <c r="F772" s="56"/>
      <c r="G772" s="58">
        <f>G773</f>
        <v>5981.25</v>
      </c>
      <c r="H772" s="58">
        <f>H773</f>
        <v>5981.25</v>
      </c>
      <c r="I772" s="58">
        <f>I773</f>
        <v>0</v>
      </c>
    </row>
    <row r="773" spans="1:9" ht="31.5">
      <c r="A773" s="236" t="s">
        <v>121</v>
      </c>
      <c r="B773" s="51"/>
      <c r="C773" s="48" t="s">
        <v>157</v>
      </c>
      <c r="D773" s="48" t="s">
        <v>170</v>
      </c>
      <c r="E773" s="49" t="s">
        <v>396</v>
      </c>
      <c r="F773" s="56"/>
      <c r="G773" s="62">
        <f>G774+G776</f>
        <v>5981.25</v>
      </c>
      <c r="H773" s="62">
        <f>H774+H776</f>
        <v>5981.25</v>
      </c>
      <c r="I773" s="62">
        <f>I774+I776</f>
        <v>0</v>
      </c>
    </row>
    <row r="774" spans="1:9" ht="47.25">
      <c r="A774" s="236" t="s">
        <v>116</v>
      </c>
      <c r="B774" s="51"/>
      <c r="C774" s="48" t="s">
        <v>157</v>
      </c>
      <c r="D774" s="48" t="s">
        <v>170</v>
      </c>
      <c r="E774" s="49" t="s">
        <v>396</v>
      </c>
      <c r="F774" s="56" t="s">
        <v>198</v>
      </c>
      <c r="G774" s="62">
        <f>G775</f>
        <v>5596.25</v>
      </c>
      <c r="H774" s="62">
        <f>H775</f>
        <v>5596.25</v>
      </c>
      <c r="I774" s="62">
        <f>I775</f>
        <v>0</v>
      </c>
    </row>
    <row r="775" spans="1:9" ht="15.75">
      <c r="A775" s="236" t="s">
        <v>193</v>
      </c>
      <c r="B775" s="55"/>
      <c r="C775" s="48" t="s">
        <v>157</v>
      </c>
      <c r="D775" s="48" t="s">
        <v>170</v>
      </c>
      <c r="E775" s="49" t="s">
        <v>396</v>
      </c>
      <c r="F775" s="56" t="s">
        <v>194</v>
      </c>
      <c r="G775" s="62">
        <f>4403.25+1193</f>
        <v>5596.25</v>
      </c>
      <c r="H775" s="62">
        <f>4403.25+1193</f>
        <v>5596.25</v>
      </c>
      <c r="I775" s="62">
        <f>G775-H775</f>
        <v>0</v>
      </c>
    </row>
    <row r="776" spans="1:9" ht="15.75">
      <c r="A776" s="236" t="s">
        <v>226</v>
      </c>
      <c r="B776" s="55"/>
      <c r="C776" s="48" t="s">
        <v>157</v>
      </c>
      <c r="D776" s="48" t="s">
        <v>170</v>
      </c>
      <c r="E776" s="49" t="s">
        <v>396</v>
      </c>
      <c r="F776" s="56" t="s">
        <v>188</v>
      </c>
      <c r="G776" s="62">
        <f>G777</f>
        <v>385</v>
      </c>
      <c r="H776" s="62">
        <f>H777</f>
        <v>385</v>
      </c>
      <c r="I776" s="62">
        <f>I777</f>
        <v>0</v>
      </c>
    </row>
    <row r="777" spans="1:9" ht="15.75">
      <c r="A777" s="236" t="s">
        <v>189</v>
      </c>
      <c r="B777" s="55"/>
      <c r="C777" s="48" t="s">
        <v>157</v>
      </c>
      <c r="D777" s="48" t="s">
        <v>170</v>
      </c>
      <c r="E777" s="49" t="s">
        <v>396</v>
      </c>
      <c r="F777" s="56" t="s">
        <v>187</v>
      </c>
      <c r="G777" s="62">
        <v>385</v>
      </c>
      <c r="H777" s="62">
        <v>385</v>
      </c>
      <c r="I777" s="62">
        <f>G777-H777</f>
        <v>0</v>
      </c>
    </row>
    <row r="778" spans="1:9" ht="15.75">
      <c r="A778" s="241" t="s">
        <v>142</v>
      </c>
      <c r="B778" s="92"/>
      <c r="C778" s="93" t="s">
        <v>157</v>
      </c>
      <c r="D778" s="93" t="s">
        <v>123</v>
      </c>
      <c r="E778" s="52"/>
      <c r="F778" s="94"/>
      <c r="G778" s="58">
        <f>G779</f>
        <v>100</v>
      </c>
      <c r="H778" s="58">
        <f aca="true" t="shared" si="158" ref="H778:I781">H779</f>
        <v>100</v>
      </c>
      <c r="I778" s="58">
        <f t="shared" si="158"/>
        <v>0</v>
      </c>
    </row>
    <row r="779" spans="1:9" ht="30.75" customHeight="1">
      <c r="A779" s="284" t="s">
        <v>440</v>
      </c>
      <c r="B779" s="92"/>
      <c r="C779" s="93" t="s">
        <v>157</v>
      </c>
      <c r="D779" s="93" t="s">
        <v>123</v>
      </c>
      <c r="E779" s="52" t="s">
        <v>345</v>
      </c>
      <c r="F779" s="94"/>
      <c r="G779" s="58">
        <f>G780</f>
        <v>100</v>
      </c>
      <c r="H779" s="58">
        <f t="shared" si="158"/>
        <v>100</v>
      </c>
      <c r="I779" s="58">
        <f t="shared" si="158"/>
        <v>0</v>
      </c>
    </row>
    <row r="780" spans="1:9" ht="15.75">
      <c r="A780" s="237" t="s">
        <v>94</v>
      </c>
      <c r="B780" s="55"/>
      <c r="C780" s="80" t="s">
        <v>157</v>
      </c>
      <c r="D780" s="80" t="s">
        <v>123</v>
      </c>
      <c r="E780" s="81" t="s">
        <v>346</v>
      </c>
      <c r="F780" s="76"/>
      <c r="G780" s="62">
        <f>G781</f>
        <v>100</v>
      </c>
      <c r="H780" s="62">
        <f t="shared" si="158"/>
        <v>100</v>
      </c>
      <c r="I780" s="62">
        <f t="shared" si="158"/>
        <v>0</v>
      </c>
    </row>
    <row r="781" spans="1:9" s="16" customFormat="1" ht="15.75">
      <c r="A781" s="236" t="s">
        <v>226</v>
      </c>
      <c r="B781" s="47"/>
      <c r="C781" s="80" t="s">
        <v>157</v>
      </c>
      <c r="D781" s="80" t="s">
        <v>123</v>
      </c>
      <c r="E781" s="81" t="s">
        <v>346</v>
      </c>
      <c r="F781" s="76" t="s">
        <v>188</v>
      </c>
      <c r="G781" s="62">
        <f>G782</f>
        <v>100</v>
      </c>
      <c r="H781" s="62">
        <f t="shared" si="158"/>
        <v>100</v>
      </c>
      <c r="I781" s="62">
        <f t="shared" si="158"/>
        <v>0</v>
      </c>
    </row>
    <row r="782" spans="1:9" ht="15.75">
      <c r="A782" s="236" t="s">
        <v>189</v>
      </c>
      <c r="B782" s="55"/>
      <c r="C782" s="80" t="s">
        <v>157</v>
      </c>
      <c r="D782" s="80" t="s">
        <v>123</v>
      </c>
      <c r="E782" s="81" t="s">
        <v>346</v>
      </c>
      <c r="F782" s="76" t="s">
        <v>187</v>
      </c>
      <c r="G782" s="62">
        <v>100</v>
      </c>
      <c r="H782" s="62">
        <v>100</v>
      </c>
      <c r="I782" s="62">
        <f>G782-H782</f>
        <v>0</v>
      </c>
    </row>
    <row r="783" spans="1:9" ht="15.75">
      <c r="A783" s="233" t="s">
        <v>155</v>
      </c>
      <c r="B783" s="51"/>
      <c r="C783" s="45" t="s">
        <v>127</v>
      </c>
      <c r="D783" s="48"/>
      <c r="E783" s="49" t="s">
        <v>175</v>
      </c>
      <c r="F783" s="48"/>
      <c r="G783" s="58">
        <f>G784</f>
        <v>55.182</v>
      </c>
      <c r="H783" s="58">
        <f aca="true" t="shared" si="159" ref="H783:I787">H784</f>
        <v>55.182</v>
      </c>
      <c r="I783" s="58">
        <f t="shared" si="159"/>
        <v>0</v>
      </c>
    </row>
    <row r="784" spans="1:9" ht="15.75" customHeight="1">
      <c r="A784" s="241" t="s">
        <v>331</v>
      </c>
      <c r="B784" s="66"/>
      <c r="C784" s="45" t="s">
        <v>127</v>
      </c>
      <c r="D784" s="45" t="s">
        <v>130</v>
      </c>
      <c r="E784" s="52" t="s">
        <v>175</v>
      </c>
      <c r="F784" s="67"/>
      <c r="G784" s="68">
        <f>G785</f>
        <v>55.182</v>
      </c>
      <c r="H784" s="68">
        <f t="shared" si="159"/>
        <v>55.182</v>
      </c>
      <c r="I784" s="68">
        <f t="shared" si="159"/>
        <v>0</v>
      </c>
    </row>
    <row r="785" spans="1:9" ht="30" customHeight="1">
      <c r="A785" s="241" t="s">
        <v>440</v>
      </c>
      <c r="B785" s="66"/>
      <c r="C785" s="45" t="s">
        <v>127</v>
      </c>
      <c r="D785" s="45" t="s">
        <v>130</v>
      </c>
      <c r="E785" s="52" t="s">
        <v>345</v>
      </c>
      <c r="F785" s="67"/>
      <c r="G785" s="68">
        <f>G786</f>
        <v>55.182</v>
      </c>
      <c r="H785" s="68">
        <f t="shared" si="159"/>
        <v>55.182</v>
      </c>
      <c r="I785" s="68">
        <f t="shared" si="159"/>
        <v>0</v>
      </c>
    </row>
    <row r="786" spans="1:9" ht="18.75" customHeight="1">
      <c r="A786" s="237" t="s">
        <v>334</v>
      </c>
      <c r="B786" s="66"/>
      <c r="C786" s="48" t="s">
        <v>127</v>
      </c>
      <c r="D786" s="48" t="s">
        <v>130</v>
      </c>
      <c r="E786" s="49" t="s">
        <v>333</v>
      </c>
      <c r="F786" s="69"/>
      <c r="G786" s="70">
        <f>G787</f>
        <v>55.182</v>
      </c>
      <c r="H786" s="70">
        <f t="shared" si="159"/>
        <v>55.182</v>
      </c>
      <c r="I786" s="70">
        <f t="shared" si="159"/>
        <v>0</v>
      </c>
    </row>
    <row r="787" spans="1:9" ht="15.75">
      <c r="A787" s="162" t="s">
        <v>89</v>
      </c>
      <c r="B787" s="66"/>
      <c r="C787" s="48" t="s">
        <v>127</v>
      </c>
      <c r="D787" s="48" t="s">
        <v>130</v>
      </c>
      <c r="E787" s="49" t="s">
        <v>333</v>
      </c>
      <c r="F787" s="56" t="s">
        <v>85</v>
      </c>
      <c r="G787" s="70">
        <f>G788</f>
        <v>55.182</v>
      </c>
      <c r="H787" s="70">
        <f t="shared" si="159"/>
        <v>55.182</v>
      </c>
      <c r="I787" s="70">
        <f t="shared" si="159"/>
        <v>0</v>
      </c>
    </row>
    <row r="788" spans="1:9" ht="15.75">
      <c r="A788" s="237" t="s">
        <v>84</v>
      </c>
      <c r="B788" s="66"/>
      <c r="C788" s="48" t="s">
        <v>127</v>
      </c>
      <c r="D788" s="48" t="s">
        <v>130</v>
      </c>
      <c r="E788" s="49" t="s">
        <v>333</v>
      </c>
      <c r="F788" s="56" t="s">
        <v>86</v>
      </c>
      <c r="G788" s="62">
        <v>55.182</v>
      </c>
      <c r="H788" s="62">
        <v>55.182</v>
      </c>
      <c r="I788" s="62">
        <f>G788-H788</f>
        <v>0</v>
      </c>
    </row>
    <row r="789" spans="1:9" ht="31.5">
      <c r="A789" s="253" t="s">
        <v>525</v>
      </c>
      <c r="B789" s="111" t="s">
        <v>184</v>
      </c>
      <c r="C789" s="168"/>
      <c r="D789" s="168"/>
      <c r="E789" s="169"/>
      <c r="F789" s="168"/>
      <c r="G789" s="313">
        <f>G790+G814+G820+G836</f>
        <v>53401.07399999999</v>
      </c>
      <c r="H789" s="313">
        <f>H790+H814+H820+H836</f>
        <v>50342.77399999999</v>
      </c>
      <c r="I789" s="313">
        <f>I790+I814+I820+I836</f>
        <v>3058.3</v>
      </c>
    </row>
    <row r="790" spans="1:9" ht="15.75">
      <c r="A790" s="233" t="s">
        <v>131</v>
      </c>
      <c r="B790" s="51"/>
      <c r="C790" s="45" t="s">
        <v>157</v>
      </c>
      <c r="D790" s="48"/>
      <c r="E790" s="49" t="s">
        <v>175</v>
      </c>
      <c r="F790" s="48"/>
      <c r="G790" s="58">
        <f>G791</f>
        <v>27518.199999999997</v>
      </c>
      <c r="H790" s="58">
        <f>H791</f>
        <v>21518.199999999997</v>
      </c>
      <c r="I790" s="58">
        <f>I791</f>
        <v>6000</v>
      </c>
    </row>
    <row r="791" spans="1:9" ht="18" customHeight="1">
      <c r="A791" s="241" t="s">
        <v>142</v>
      </c>
      <c r="B791" s="66"/>
      <c r="C791" s="45" t="s">
        <v>157</v>
      </c>
      <c r="D791" s="45" t="s">
        <v>123</v>
      </c>
      <c r="E791" s="52" t="s">
        <v>175</v>
      </c>
      <c r="F791" s="67"/>
      <c r="G791" s="68">
        <f>G792+G810</f>
        <v>27518.199999999997</v>
      </c>
      <c r="H791" s="68">
        <f>H792</f>
        <v>21518.199999999997</v>
      </c>
      <c r="I791" s="68">
        <f>I792+I810</f>
        <v>6000</v>
      </c>
    </row>
    <row r="792" spans="1:9" ht="18" customHeight="1">
      <c r="A792" s="241" t="s">
        <v>439</v>
      </c>
      <c r="B792" s="66"/>
      <c r="C792" s="45" t="s">
        <v>157</v>
      </c>
      <c r="D792" s="45" t="s">
        <v>123</v>
      </c>
      <c r="E792" s="52" t="s">
        <v>19</v>
      </c>
      <c r="F792" s="67"/>
      <c r="G792" s="68">
        <f>G793+G804+G798+G807</f>
        <v>21518.199999999997</v>
      </c>
      <c r="H792" s="68">
        <f>H793+H804+H798+H807</f>
        <v>21518.199999999997</v>
      </c>
      <c r="I792" s="68">
        <f>I793+I804+I798+I807</f>
        <v>0</v>
      </c>
    </row>
    <row r="793" spans="1:9" ht="18.75" customHeight="1">
      <c r="A793" s="237" t="s">
        <v>115</v>
      </c>
      <c r="B793" s="66"/>
      <c r="C793" s="48" t="s">
        <v>157</v>
      </c>
      <c r="D793" s="48" t="s">
        <v>123</v>
      </c>
      <c r="E793" s="49" t="s">
        <v>70</v>
      </c>
      <c r="F793" s="69"/>
      <c r="G793" s="70">
        <f>G794+G796</f>
        <v>14603.4</v>
      </c>
      <c r="H793" s="70">
        <f>H794+H796</f>
        <v>14603.4</v>
      </c>
      <c r="I793" s="70">
        <f>I794+I796</f>
        <v>0</v>
      </c>
    </row>
    <row r="794" spans="1:9" ht="47.25">
      <c r="A794" s="236" t="s">
        <v>116</v>
      </c>
      <c r="B794" s="66"/>
      <c r="C794" s="48" t="s">
        <v>157</v>
      </c>
      <c r="D794" s="48" t="s">
        <v>123</v>
      </c>
      <c r="E794" s="49" t="s">
        <v>70</v>
      </c>
      <c r="F794" s="56" t="s">
        <v>198</v>
      </c>
      <c r="G794" s="70">
        <f>G795</f>
        <v>13901.1</v>
      </c>
      <c r="H794" s="70">
        <f>H795</f>
        <v>13901.1</v>
      </c>
      <c r="I794" s="70">
        <f>I795</f>
        <v>0</v>
      </c>
    </row>
    <row r="795" spans="1:9" ht="15.75">
      <c r="A795" s="271" t="s">
        <v>193</v>
      </c>
      <c r="B795" s="66"/>
      <c r="C795" s="48" t="s">
        <v>157</v>
      </c>
      <c r="D795" s="48" t="s">
        <v>123</v>
      </c>
      <c r="E795" s="49" t="s">
        <v>70</v>
      </c>
      <c r="F795" s="56" t="s">
        <v>194</v>
      </c>
      <c r="G795" s="62">
        <f>12227+1674.1</f>
        <v>13901.1</v>
      </c>
      <c r="H795" s="62">
        <f>12227+1674.1</f>
        <v>13901.1</v>
      </c>
      <c r="I795" s="62">
        <f>G795-H795</f>
        <v>0</v>
      </c>
    </row>
    <row r="796" spans="1:9" ht="15.75">
      <c r="A796" s="236" t="s">
        <v>226</v>
      </c>
      <c r="B796" s="55"/>
      <c r="C796" s="48" t="s">
        <v>157</v>
      </c>
      <c r="D796" s="48" t="s">
        <v>123</v>
      </c>
      <c r="E796" s="49" t="s">
        <v>70</v>
      </c>
      <c r="F796" s="56" t="s">
        <v>188</v>
      </c>
      <c r="G796" s="62">
        <f>G797</f>
        <v>702.3</v>
      </c>
      <c r="H796" s="62">
        <f>H797</f>
        <v>702.3</v>
      </c>
      <c r="I796" s="62">
        <f>I797</f>
        <v>0</v>
      </c>
    </row>
    <row r="797" spans="1:9" ht="15.75">
      <c r="A797" s="281" t="s">
        <v>189</v>
      </c>
      <c r="B797" s="55"/>
      <c r="C797" s="48" t="s">
        <v>157</v>
      </c>
      <c r="D797" s="48" t="s">
        <v>123</v>
      </c>
      <c r="E797" s="49" t="s">
        <v>70</v>
      </c>
      <c r="F797" s="56" t="s">
        <v>187</v>
      </c>
      <c r="G797" s="62">
        <v>702.3</v>
      </c>
      <c r="H797" s="62">
        <v>702.3</v>
      </c>
      <c r="I797" s="62">
        <f>G797-H797</f>
        <v>0</v>
      </c>
    </row>
    <row r="798" spans="1:9" ht="20.25" customHeight="1">
      <c r="A798" s="237" t="s">
        <v>92</v>
      </c>
      <c r="B798" s="66"/>
      <c r="C798" s="48" t="s">
        <v>157</v>
      </c>
      <c r="D798" s="48" t="s">
        <v>123</v>
      </c>
      <c r="E798" s="49" t="s">
        <v>219</v>
      </c>
      <c r="F798" s="69"/>
      <c r="G798" s="70">
        <f>G799+G801</f>
        <v>2841.2</v>
      </c>
      <c r="H798" s="70">
        <f>H799+H801</f>
        <v>2841.2</v>
      </c>
      <c r="I798" s="70">
        <f>I799+I801</f>
        <v>0</v>
      </c>
    </row>
    <row r="799" spans="1:9" ht="15.75">
      <c r="A799" s="236" t="s">
        <v>226</v>
      </c>
      <c r="B799" s="55"/>
      <c r="C799" s="48" t="s">
        <v>157</v>
      </c>
      <c r="D799" s="48" t="s">
        <v>123</v>
      </c>
      <c r="E799" s="49" t="s">
        <v>219</v>
      </c>
      <c r="F799" s="56" t="s">
        <v>188</v>
      </c>
      <c r="G799" s="62">
        <f>G800</f>
        <v>2819.2</v>
      </c>
      <c r="H799" s="62">
        <f>H800</f>
        <v>2819.2</v>
      </c>
      <c r="I799" s="62">
        <f>I800</f>
        <v>0</v>
      </c>
    </row>
    <row r="800" spans="1:9" ht="15.75">
      <c r="A800" s="281" t="s">
        <v>189</v>
      </c>
      <c r="B800" s="55"/>
      <c r="C800" s="48" t="s">
        <v>157</v>
      </c>
      <c r="D800" s="156" t="s">
        <v>123</v>
      </c>
      <c r="E800" s="157" t="s">
        <v>219</v>
      </c>
      <c r="F800" s="158" t="s">
        <v>187</v>
      </c>
      <c r="G800" s="159">
        <f>2821.2-2</f>
        <v>2819.2</v>
      </c>
      <c r="H800" s="159">
        <f>2821.2-2</f>
        <v>2819.2</v>
      </c>
      <c r="I800" s="62">
        <f>G800-H800</f>
        <v>0</v>
      </c>
    </row>
    <row r="801" spans="1:9" ht="15.75">
      <c r="A801" s="236" t="s">
        <v>90</v>
      </c>
      <c r="B801" s="55"/>
      <c r="C801" s="48" t="s">
        <v>157</v>
      </c>
      <c r="D801" s="48" t="s">
        <v>123</v>
      </c>
      <c r="E801" s="49" t="s">
        <v>219</v>
      </c>
      <c r="F801" s="56" t="s">
        <v>87</v>
      </c>
      <c r="G801" s="62">
        <f>G803+G802</f>
        <v>22</v>
      </c>
      <c r="H801" s="62">
        <f>H803+H802</f>
        <v>22</v>
      </c>
      <c r="I801" s="62">
        <f>I803+I802</f>
        <v>0</v>
      </c>
    </row>
    <row r="802" spans="1:9" ht="15.75">
      <c r="A802" s="236" t="s">
        <v>288</v>
      </c>
      <c r="B802" s="55"/>
      <c r="C802" s="48" t="s">
        <v>157</v>
      </c>
      <c r="D802" s="156" t="s">
        <v>123</v>
      </c>
      <c r="E802" s="49" t="s">
        <v>219</v>
      </c>
      <c r="F802" s="360" t="s">
        <v>598</v>
      </c>
      <c r="G802" s="159">
        <v>2</v>
      </c>
      <c r="H802" s="159">
        <v>2</v>
      </c>
      <c r="I802" s="62">
        <f>G802-H802</f>
        <v>0</v>
      </c>
    </row>
    <row r="803" spans="1:9" ht="15.75">
      <c r="A803" s="236" t="s">
        <v>209</v>
      </c>
      <c r="B803" s="55"/>
      <c r="C803" s="48" t="s">
        <v>157</v>
      </c>
      <c r="D803" s="156" t="s">
        <v>123</v>
      </c>
      <c r="E803" s="157" t="s">
        <v>219</v>
      </c>
      <c r="F803" s="158" t="s">
        <v>210</v>
      </c>
      <c r="G803" s="159">
        <v>20</v>
      </c>
      <c r="H803" s="159">
        <v>20</v>
      </c>
      <c r="I803" s="62">
        <f>G803-H803</f>
        <v>0</v>
      </c>
    </row>
    <row r="804" spans="1:9" ht="15.75">
      <c r="A804" s="237" t="s">
        <v>109</v>
      </c>
      <c r="B804" s="66"/>
      <c r="C804" s="48" t="s">
        <v>157</v>
      </c>
      <c r="D804" s="48" t="s">
        <v>123</v>
      </c>
      <c r="E804" s="155" t="s">
        <v>20</v>
      </c>
      <c r="F804" s="69"/>
      <c r="G804" s="70">
        <f aca="true" t="shared" si="160" ref="G804:I805">G805</f>
        <v>526</v>
      </c>
      <c r="H804" s="70">
        <f t="shared" si="160"/>
        <v>526</v>
      </c>
      <c r="I804" s="70">
        <f t="shared" si="160"/>
        <v>0</v>
      </c>
    </row>
    <row r="805" spans="1:9" ht="15.75">
      <c r="A805" s="236" t="s">
        <v>226</v>
      </c>
      <c r="B805" s="55"/>
      <c r="C805" s="48" t="s">
        <v>157</v>
      </c>
      <c r="D805" s="48" t="s">
        <v>123</v>
      </c>
      <c r="E805" s="49" t="s">
        <v>20</v>
      </c>
      <c r="F805" s="56" t="s">
        <v>188</v>
      </c>
      <c r="G805" s="62">
        <f t="shared" si="160"/>
        <v>526</v>
      </c>
      <c r="H805" s="62">
        <f t="shared" si="160"/>
        <v>526</v>
      </c>
      <c r="I805" s="62">
        <f t="shared" si="160"/>
        <v>0</v>
      </c>
    </row>
    <row r="806" spans="1:9" ht="16.5" customHeight="1">
      <c r="A806" s="281" t="s">
        <v>189</v>
      </c>
      <c r="B806" s="55"/>
      <c r="C806" s="48" t="s">
        <v>157</v>
      </c>
      <c r="D806" s="48" t="s">
        <v>123</v>
      </c>
      <c r="E806" s="49" t="s">
        <v>20</v>
      </c>
      <c r="F806" s="56" t="s">
        <v>187</v>
      </c>
      <c r="G806" s="62">
        <v>526</v>
      </c>
      <c r="H806" s="62">
        <v>526</v>
      </c>
      <c r="I806" s="62">
        <f>G806-H806</f>
        <v>0</v>
      </c>
    </row>
    <row r="807" spans="1:9" ht="15.75">
      <c r="A807" s="237" t="s">
        <v>403</v>
      </c>
      <c r="B807" s="66"/>
      <c r="C807" s="48" t="s">
        <v>157</v>
      </c>
      <c r="D807" s="48" t="s">
        <v>123</v>
      </c>
      <c r="E807" s="155" t="s">
        <v>644</v>
      </c>
      <c r="F807" s="69"/>
      <c r="G807" s="70">
        <f aca="true" t="shared" si="161" ref="G807:I808">G808</f>
        <v>3547.6000000000004</v>
      </c>
      <c r="H807" s="70">
        <f t="shared" si="161"/>
        <v>3547.6000000000004</v>
      </c>
      <c r="I807" s="70">
        <f t="shared" si="161"/>
        <v>0</v>
      </c>
    </row>
    <row r="808" spans="1:9" ht="15.75">
      <c r="A808" s="236" t="s">
        <v>226</v>
      </c>
      <c r="B808" s="55"/>
      <c r="C808" s="48" t="s">
        <v>157</v>
      </c>
      <c r="D808" s="48" t="s">
        <v>123</v>
      </c>
      <c r="E808" s="155" t="s">
        <v>644</v>
      </c>
      <c r="F808" s="56" t="s">
        <v>188</v>
      </c>
      <c r="G808" s="62">
        <f t="shared" si="161"/>
        <v>3547.6000000000004</v>
      </c>
      <c r="H808" s="62">
        <f t="shared" si="161"/>
        <v>3547.6000000000004</v>
      </c>
      <c r="I808" s="62">
        <f t="shared" si="161"/>
        <v>0</v>
      </c>
    </row>
    <row r="809" spans="1:9" ht="16.5" customHeight="1">
      <c r="A809" s="281" t="s">
        <v>189</v>
      </c>
      <c r="B809" s="55"/>
      <c r="C809" s="48" t="s">
        <v>157</v>
      </c>
      <c r="D809" s="48" t="s">
        <v>123</v>
      </c>
      <c r="E809" s="155" t="s">
        <v>644</v>
      </c>
      <c r="F809" s="56" t="s">
        <v>187</v>
      </c>
      <c r="G809" s="62">
        <f>319.3+3228.3</f>
        <v>3547.6000000000004</v>
      </c>
      <c r="H809" s="62">
        <f>319.3+3228.3</f>
        <v>3547.6000000000004</v>
      </c>
      <c r="I809" s="62">
        <f>G809-H809</f>
        <v>0</v>
      </c>
    </row>
    <row r="810" spans="1:9" ht="31.5">
      <c r="A810" s="251" t="s">
        <v>713</v>
      </c>
      <c r="B810" s="51"/>
      <c r="C810" s="45" t="s">
        <v>157</v>
      </c>
      <c r="D810" s="45" t="s">
        <v>123</v>
      </c>
      <c r="E810" s="52" t="s">
        <v>711</v>
      </c>
      <c r="F810" s="57"/>
      <c r="G810" s="58">
        <f>G813</f>
        <v>6000</v>
      </c>
      <c r="H810" s="58">
        <f>H813</f>
        <v>0</v>
      </c>
      <c r="I810" s="58">
        <f>I813</f>
        <v>6000</v>
      </c>
    </row>
    <row r="811" spans="1:9" ht="63">
      <c r="A811" s="237" t="s">
        <v>714</v>
      </c>
      <c r="B811" s="47"/>
      <c r="C811" s="48" t="s">
        <v>157</v>
      </c>
      <c r="D811" s="48" t="s">
        <v>123</v>
      </c>
      <c r="E811" s="56" t="s">
        <v>712</v>
      </c>
      <c r="F811" s="56"/>
      <c r="G811" s="62">
        <f aca="true" t="shared" si="162" ref="G811:I812">G812</f>
        <v>6000</v>
      </c>
      <c r="H811" s="62">
        <f t="shared" si="162"/>
        <v>0</v>
      </c>
      <c r="I811" s="62">
        <f t="shared" si="162"/>
        <v>6000</v>
      </c>
    </row>
    <row r="812" spans="1:9" ht="16.5" customHeight="1">
      <c r="A812" s="162" t="s">
        <v>190</v>
      </c>
      <c r="B812" s="47"/>
      <c r="C812" s="48" t="s">
        <v>157</v>
      </c>
      <c r="D812" s="48" t="s">
        <v>123</v>
      </c>
      <c r="E812" s="56" t="s">
        <v>712</v>
      </c>
      <c r="F812" s="56" t="s">
        <v>178</v>
      </c>
      <c r="G812" s="62">
        <f t="shared" si="162"/>
        <v>6000</v>
      </c>
      <c r="H812" s="62">
        <f t="shared" si="162"/>
        <v>0</v>
      </c>
      <c r="I812" s="62">
        <f t="shared" si="162"/>
        <v>6000</v>
      </c>
    </row>
    <row r="813" spans="1:9" ht="16.5" customHeight="1">
      <c r="A813" s="234" t="s">
        <v>191</v>
      </c>
      <c r="B813" s="47"/>
      <c r="C813" s="48" t="s">
        <v>157</v>
      </c>
      <c r="D813" s="48" t="s">
        <v>123</v>
      </c>
      <c r="E813" s="56" t="s">
        <v>712</v>
      </c>
      <c r="F813" s="56" t="s">
        <v>192</v>
      </c>
      <c r="G813" s="62">
        <v>6000</v>
      </c>
      <c r="H813" s="62">
        <v>0</v>
      </c>
      <c r="I813" s="62">
        <f>G813-H813</f>
        <v>6000</v>
      </c>
    </row>
    <row r="814" spans="1:9" s="306" customFormat="1" ht="15.75">
      <c r="A814" s="233" t="s">
        <v>169</v>
      </c>
      <c r="B814" s="47"/>
      <c r="C814" s="45" t="s">
        <v>170</v>
      </c>
      <c r="D814" s="48"/>
      <c r="E814" s="49"/>
      <c r="F814" s="56"/>
      <c r="G814" s="58">
        <f aca="true" t="shared" si="163" ref="G814:I815">G815</f>
        <v>1264</v>
      </c>
      <c r="H814" s="58">
        <f t="shared" si="163"/>
        <v>1264</v>
      </c>
      <c r="I814" s="58">
        <f t="shared" si="163"/>
        <v>0</v>
      </c>
    </row>
    <row r="815" spans="1:9" s="306" customFormat="1" ht="15.75">
      <c r="A815" s="241" t="s">
        <v>136</v>
      </c>
      <c r="B815" s="51"/>
      <c r="C815" s="45" t="s">
        <v>170</v>
      </c>
      <c r="D815" s="45" t="s">
        <v>164</v>
      </c>
      <c r="E815" s="49"/>
      <c r="F815" s="69"/>
      <c r="G815" s="58">
        <f t="shared" si="163"/>
        <v>1264</v>
      </c>
      <c r="H815" s="58">
        <f t="shared" si="163"/>
        <v>1264</v>
      </c>
      <c r="I815" s="58">
        <f t="shared" si="163"/>
        <v>0</v>
      </c>
    </row>
    <row r="816" spans="1:9" s="306" customFormat="1" ht="31.5">
      <c r="A816" s="241" t="s">
        <v>439</v>
      </c>
      <c r="B816" s="66"/>
      <c r="C816" s="45" t="s">
        <v>170</v>
      </c>
      <c r="D816" s="45" t="s">
        <v>164</v>
      </c>
      <c r="E816" s="52" t="s">
        <v>19</v>
      </c>
      <c r="F816" s="67"/>
      <c r="G816" s="68">
        <f>G819</f>
        <v>1264</v>
      </c>
      <c r="H816" s="68">
        <f>H819</f>
        <v>1264</v>
      </c>
      <c r="I816" s="68">
        <f>I819</f>
        <v>0</v>
      </c>
    </row>
    <row r="817" spans="1:9" s="306" customFormat="1" ht="15.75">
      <c r="A817" s="237" t="s">
        <v>110</v>
      </c>
      <c r="B817" s="47"/>
      <c r="C817" s="48" t="s">
        <v>170</v>
      </c>
      <c r="D817" s="48" t="s">
        <v>164</v>
      </c>
      <c r="E817" s="49" t="s">
        <v>21</v>
      </c>
      <c r="F817" s="56"/>
      <c r="G817" s="62">
        <f aca="true" t="shared" si="164" ref="G817:I818">G818</f>
        <v>1264</v>
      </c>
      <c r="H817" s="62">
        <f t="shared" si="164"/>
        <v>1264</v>
      </c>
      <c r="I817" s="62">
        <f t="shared" si="164"/>
        <v>0</v>
      </c>
    </row>
    <row r="818" spans="1:9" s="306" customFormat="1" ht="15.75">
      <c r="A818" s="236" t="s">
        <v>226</v>
      </c>
      <c r="B818" s="55"/>
      <c r="C818" s="48" t="s">
        <v>170</v>
      </c>
      <c r="D818" s="48" t="s">
        <v>164</v>
      </c>
      <c r="E818" s="49" t="s">
        <v>21</v>
      </c>
      <c r="F818" s="56" t="s">
        <v>188</v>
      </c>
      <c r="G818" s="62">
        <f t="shared" si="164"/>
        <v>1264</v>
      </c>
      <c r="H818" s="62">
        <f t="shared" si="164"/>
        <v>1264</v>
      </c>
      <c r="I818" s="62">
        <f t="shared" si="164"/>
        <v>0</v>
      </c>
    </row>
    <row r="819" spans="1:9" ht="15.75">
      <c r="A819" s="281" t="s">
        <v>189</v>
      </c>
      <c r="B819" s="55"/>
      <c r="C819" s="48" t="s">
        <v>170</v>
      </c>
      <c r="D819" s="48" t="s">
        <v>164</v>
      </c>
      <c r="E819" s="49" t="s">
        <v>21</v>
      </c>
      <c r="F819" s="56" t="s">
        <v>187</v>
      </c>
      <c r="G819" s="62">
        <f>896+368</f>
        <v>1264</v>
      </c>
      <c r="H819" s="62">
        <f>896+368</f>
        <v>1264</v>
      </c>
      <c r="I819" s="62">
        <f>G819-H819</f>
        <v>0</v>
      </c>
    </row>
    <row r="820" spans="1:9" ht="15.75">
      <c r="A820" s="233" t="s">
        <v>144</v>
      </c>
      <c r="B820" s="47"/>
      <c r="C820" s="45" t="s">
        <v>172</v>
      </c>
      <c r="D820" s="45"/>
      <c r="E820" s="297" t="s">
        <v>175</v>
      </c>
      <c r="F820" s="298" t="s">
        <v>175</v>
      </c>
      <c r="G820" s="58">
        <f>G821</f>
        <v>24618.874</v>
      </c>
      <c r="H820" s="58">
        <f>H821</f>
        <v>24618.874</v>
      </c>
      <c r="I820" s="58">
        <f>I821</f>
        <v>0</v>
      </c>
    </row>
    <row r="821" spans="1:9" ht="16.5" customHeight="1">
      <c r="A821" s="251" t="s">
        <v>208</v>
      </c>
      <c r="B821" s="51"/>
      <c r="C821" s="45" t="s">
        <v>172</v>
      </c>
      <c r="D821" s="45" t="s">
        <v>157</v>
      </c>
      <c r="E821" s="52"/>
      <c r="F821" s="57"/>
      <c r="G821" s="58">
        <f>G822+G829</f>
        <v>24618.874</v>
      </c>
      <c r="H821" s="58">
        <f>H822+H829</f>
        <v>24618.874</v>
      </c>
      <c r="I821" s="58">
        <f>I822+I829</f>
        <v>0</v>
      </c>
    </row>
    <row r="822" spans="1:9" ht="14.25" customHeight="1">
      <c r="A822" s="241" t="s">
        <v>439</v>
      </c>
      <c r="B822" s="54"/>
      <c r="C822" s="45" t="s">
        <v>172</v>
      </c>
      <c r="D822" s="45" t="s">
        <v>157</v>
      </c>
      <c r="E822" s="52" t="s">
        <v>19</v>
      </c>
      <c r="F822" s="57"/>
      <c r="G822" s="58">
        <f>G823+G826</f>
        <v>3314.6</v>
      </c>
      <c r="H822" s="58">
        <f>H823+H826</f>
        <v>3314.6</v>
      </c>
      <c r="I822" s="58">
        <f>I823+I826</f>
        <v>0</v>
      </c>
    </row>
    <row r="823" spans="1:9" ht="15.75">
      <c r="A823" s="234" t="s">
        <v>444</v>
      </c>
      <c r="B823" s="55"/>
      <c r="C823" s="48" t="s">
        <v>172</v>
      </c>
      <c r="D823" s="48" t="s">
        <v>157</v>
      </c>
      <c r="E823" s="49" t="s">
        <v>510</v>
      </c>
      <c r="F823" s="56"/>
      <c r="G823" s="62">
        <f aca="true" t="shared" si="165" ref="G823:I824">G824</f>
        <v>100</v>
      </c>
      <c r="H823" s="62">
        <f t="shared" si="165"/>
        <v>100</v>
      </c>
      <c r="I823" s="62">
        <f t="shared" si="165"/>
        <v>0</v>
      </c>
    </row>
    <row r="824" spans="1:9" ht="15.75">
      <c r="A824" s="236" t="s">
        <v>226</v>
      </c>
      <c r="B824" s="55"/>
      <c r="C824" s="48" t="s">
        <v>172</v>
      </c>
      <c r="D824" s="48" t="s">
        <v>157</v>
      </c>
      <c r="E824" s="49" t="s">
        <v>510</v>
      </c>
      <c r="F824" s="56" t="s">
        <v>188</v>
      </c>
      <c r="G824" s="62">
        <f t="shared" si="165"/>
        <v>100</v>
      </c>
      <c r="H824" s="62">
        <f t="shared" si="165"/>
        <v>100</v>
      </c>
      <c r="I824" s="62">
        <f t="shared" si="165"/>
        <v>0</v>
      </c>
    </row>
    <row r="825" spans="1:9" ht="15.75">
      <c r="A825" s="281" t="s">
        <v>189</v>
      </c>
      <c r="B825" s="55"/>
      <c r="C825" s="48" t="s">
        <v>172</v>
      </c>
      <c r="D825" s="48" t="s">
        <v>157</v>
      </c>
      <c r="E825" s="49" t="s">
        <v>510</v>
      </c>
      <c r="F825" s="56" t="s">
        <v>187</v>
      </c>
      <c r="G825" s="62">
        <v>100</v>
      </c>
      <c r="H825" s="62">
        <v>100</v>
      </c>
      <c r="I825" s="62">
        <f>G825-H825</f>
        <v>0</v>
      </c>
    </row>
    <row r="826" spans="1:9" ht="15.75">
      <c r="A826" s="234" t="s">
        <v>441</v>
      </c>
      <c r="B826" s="55"/>
      <c r="C826" s="48" t="s">
        <v>172</v>
      </c>
      <c r="D826" s="48" t="s">
        <v>157</v>
      </c>
      <c r="E826" s="49" t="s">
        <v>9</v>
      </c>
      <c r="F826" s="56"/>
      <c r="G826" s="62">
        <f aca="true" t="shared" si="166" ref="G826:I827">G827</f>
        <v>3214.6</v>
      </c>
      <c r="H826" s="62">
        <f t="shared" si="166"/>
        <v>3214.6</v>
      </c>
      <c r="I826" s="62">
        <f t="shared" si="166"/>
        <v>0</v>
      </c>
    </row>
    <row r="827" spans="1:9" ht="15.75">
      <c r="A827" s="236" t="s">
        <v>226</v>
      </c>
      <c r="B827" s="55"/>
      <c r="C827" s="48" t="s">
        <v>172</v>
      </c>
      <c r="D827" s="48" t="s">
        <v>157</v>
      </c>
      <c r="E827" s="49" t="s">
        <v>9</v>
      </c>
      <c r="F827" s="56" t="s">
        <v>188</v>
      </c>
      <c r="G827" s="62">
        <f t="shared" si="166"/>
        <v>3214.6</v>
      </c>
      <c r="H827" s="62">
        <f t="shared" si="166"/>
        <v>3214.6</v>
      </c>
      <c r="I827" s="62">
        <f t="shared" si="166"/>
        <v>0</v>
      </c>
    </row>
    <row r="828" spans="1:9" ht="15.75">
      <c r="A828" s="281" t="s">
        <v>189</v>
      </c>
      <c r="B828" s="55"/>
      <c r="C828" s="48" t="s">
        <v>172</v>
      </c>
      <c r="D828" s="48" t="s">
        <v>157</v>
      </c>
      <c r="E828" s="49" t="s">
        <v>9</v>
      </c>
      <c r="F828" s="56" t="s">
        <v>187</v>
      </c>
      <c r="G828" s="62">
        <v>3214.6</v>
      </c>
      <c r="H828" s="62">
        <v>3214.6</v>
      </c>
      <c r="I828" s="62">
        <f>G828-H828</f>
        <v>0</v>
      </c>
    </row>
    <row r="829" spans="1:9" s="13" customFormat="1" ht="29.25" customHeight="1">
      <c r="A829" s="251" t="s">
        <v>322</v>
      </c>
      <c r="B829" s="54"/>
      <c r="C829" s="45" t="s">
        <v>172</v>
      </c>
      <c r="D829" s="45" t="s">
        <v>157</v>
      </c>
      <c r="E829" s="52" t="s">
        <v>323</v>
      </c>
      <c r="F829" s="57"/>
      <c r="G829" s="58">
        <f>G830+G833</f>
        <v>21304.274</v>
      </c>
      <c r="H829" s="58">
        <f>H830+H833</f>
        <v>21304.274</v>
      </c>
      <c r="I829" s="58">
        <f>I830+I833</f>
        <v>0</v>
      </c>
    </row>
    <row r="830" spans="1:9" s="13" customFormat="1" ht="63">
      <c r="A830" s="256" t="s">
        <v>326</v>
      </c>
      <c r="B830" s="54"/>
      <c r="C830" s="48" t="s">
        <v>172</v>
      </c>
      <c r="D830" s="48" t="s">
        <v>157</v>
      </c>
      <c r="E830" s="49" t="s">
        <v>324</v>
      </c>
      <c r="F830" s="57"/>
      <c r="G830" s="62">
        <f aca="true" t="shared" si="167" ref="G830:I831">G831</f>
        <v>20899.088</v>
      </c>
      <c r="H830" s="62">
        <f t="shared" si="167"/>
        <v>20899.088</v>
      </c>
      <c r="I830" s="62">
        <f t="shared" si="167"/>
        <v>0</v>
      </c>
    </row>
    <row r="831" spans="1:9" s="13" customFormat="1" ht="15.75">
      <c r="A831" s="237" t="s">
        <v>90</v>
      </c>
      <c r="B831" s="55"/>
      <c r="C831" s="48" t="s">
        <v>172</v>
      </c>
      <c r="D831" s="48" t="s">
        <v>157</v>
      </c>
      <c r="E831" s="49" t="s">
        <v>324</v>
      </c>
      <c r="F831" s="56" t="s">
        <v>87</v>
      </c>
      <c r="G831" s="62">
        <f t="shared" si="167"/>
        <v>20899.088</v>
      </c>
      <c r="H831" s="62">
        <f t="shared" si="167"/>
        <v>20899.088</v>
      </c>
      <c r="I831" s="62">
        <f t="shared" si="167"/>
        <v>0</v>
      </c>
    </row>
    <row r="832" spans="1:9" s="13" customFormat="1" ht="15.75">
      <c r="A832" s="270" t="s">
        <v>209</v>
      </c>
      <c r="B832" s="55"/>
      <c r="C832" s="48" t="s">
        <v>172</v>
      </c>
      <c r="D832" s="48" t="s">
        <v>157</v>
      </c>
      <c r="E832" s="49" t="s">
        <v>324</v>
      </c>
      <c r="F832" s="56" t="s">
        <v>210</v>
      </c>
      <c r="G832" s="72">
        <v>20899.088</v>
      </c>
      <c r="H832" s="72">
        <v>20899.088</v>
      </c>
      <c r="I832" s="62">
        <f>G832-H832</f>
        <v>0</v>
      </c>
    </row>
    <row r="833" spans="1:9" s="13" customFormat="1" ht="47.25">
      <c r="A833" s="256" t="s">
        <v>327</v>
      </c>
      <c r="B833" s="54"/>
      <c r="C833" s="48" t="s">
        <v>172</v>
      </c>
      <c r="D833" s="48" t="s">
        <v>157</v>
      </c>
      <c r="E833" s="49" t="s">
        <v>325</v>
      </c>
      <c r="F833" s="57"/>
      <c r="G833" s="62">
        <f aca="true" t="shared" si="168" ref="G833:I834">G834</f>
        <v>405.186</v>
      </c>
      <c r="H833" s="62">
        <f t="shared" si="168"/>
        <v>405.186</v>
      </c>
      <c r="I833" s="62">
        <f t="shared" si="168"/>
        <v>0</v>
      </c>
    </row>
    <row r="834" spans="1:9" s="13" customFormat="1" ht="15.75">
      <c r="A834" s="237" t="s">
        <v>90</v>
      </c>
      <c r="B834" s="55"/>
      <c r="C834" s="48" t="s">
        <v>172</v>
      </c>
      <c r="D834" s="48" t="s">
        <v>157</v>
      </c>
      <c r="E834" s="49" t="s">
        <v>325</v>
      </c>
      <c r="F834" s="56" t="s">
        <v>87</v>
      </c>
      <c r="G834" s="62">
        <f t="shared" si="168"/>
        <v>405.186</v>
      </c>
      <c r="H834" s="62">
        <f t="shared" si="168"/>
        <v>405.186</v>
      </c>
      <c r="I834" s="62">
        <f t="shared" si="168"/>
        <v>0</v>
      </c>
    </row>
    <row r="835" spans="1:9" s="13" customFormat="1" ht="15.75">
      <c r="A835" s="270" t="s">
        <v>209</v>
      </c>
      <c r="B835" s="55"/>
      <c r="C835" s="48" t="s">
        <v>172</v>
      </c>
      <c r="D835" s="48" t="s">
        <v>157</v>
      </c>
      <c r="E835" s="49" t="s">
        <v>325</v>
      </c>
      <c r="F835" s="56" t="s">
        <v>210</v>
      </c>
      <c r="G835" s="72">
        <v>405.186</v>
      </c>
      <c r="H835" s="72">
        <v>405.186</v>
      </c>
      <c r="I835" s="62">
        <f>G835-H835</f>
        <v>0</v>
      </c>
    </row>
    <row r="836" spans="1:9" ht="15.75">
      <c r="A836" s="233" t="s">
        <v>155</v>
      </c>
      <c r="B836" s="47"/>
      <c r="C836" s="45" t="s">
        <v>127</v>
      </c>
      <c r="D836" s="45"/>
      <c r="E836" s="297" t="s">
        <v>175</v>
      </c>
      <c r="F836" s="298" t="s">
        <v>175</v>
      </c>
      <c r="G836" s="58">
        <f>G837</f>
        <v>0</v>
      </c>
      <c r="H836" s="58">
        <f aca="true" t="shared" si="169" ref="H836:I840">H837</f>
        <v>2941.7</v>
      </c>
      <c r="I836" s="58">
        <f t="shared" si="169"/>
        <v>-2941.7</v>
      </c>
    </row>
    <row r="837" spans="1:9" ht="16.5" customHeight="1">
      <c r="A837" s="251" t="s">
        <v>159</v>
      </c>
      <c r="B837" s="51"/>
      <c r="C837" s="45" t="s">
        <v>127</v>
      </c>
      <c r="D837" s="45" t="s">
        <v>170</v>
      </c>
      <c r="E837" s="52"/>
      <c r="F837" s="57"/>
      <c r="G837" s="58">
        <f>G838</f>
        <v>0</v>
      </c>
      <c r="H837" s="58">
        <f t="shared" si="169"/>
        <v>2941.7</v>
      </c>
      <c r="I837" s="58">
        <f t="shared" si="169"/>
        <v>-2941.7</v>
      </c>
    </row>
    <row r="838" spans="1:9" ht="17.25" customHeight="1">
      <c r="A838" s="241" t="s">
        <v>439</v>
      </c>
      <c r="B838" s="54"/>
      <c r="C838" s="45" t="s">
        <v>127</v>
      </c>
      <c r="D838" s="45" t="s">
        <v>170</v>
      </c>
      <c r="E838" s="52" t="s">
        <v>19</v>
      </c>
      <c r="F838" s="57"/>
      <c r="G838" s="58">
        <f>G839</f>
        <v>0</v>
      </c>
      <c r="H838" s="58">
        <f t="shared" si="169"/>
        <v>2941.7</v>
      </c>
      <c r="I838" s="58">
        <f t="shared" si="169"/>
        <v>-2941.7</v>
      </c>
    </row>
    <row r="839" spans="1:9" ht="47.25">
      <c r="A839" s="234" t="s">
        <v>649</v>
      </c>
      <c r="B839" s="55"/>
      <c r="C839" s="48" t="s">
        <v>127</v>
      </c>
      <c r="D839" s="48" t="s">
        <v>170</v>
      </c>
      <c r="E839" s="49" t="s">
        <v>648</v>
      </c>
      <c r="F839" s="56"/>
      <c r="G839" s="62">
        <f>G840</f>
        <v>0</v>
      </c>
      <c r="H839" s="62">
        <f t="shared" si="169"/>
        <v>2941.7</v>
      </c>
      <c r="I839" s="62">
        <f t="shared" si="169"/>
        <v>-2941.7</v>
      </c>
    </row>
    <row r="840" spans="1:9" ht="15.75">
      <c r="A840" s="162" t="s">
        <v>227</v>
      </c>
      <c r="B840" s="55"/>
      <c r="C840" s="48" t="s">
        <v>127</v>
      </c>
      <c r="D840" s="48" t="s">
        <v>170</v>
      </c>
      <c r="E840" s="49" t="s">
        <v>648</v>
      </c>
      <c r="F840" s="56" t="s">
        <v>199</v>
      </c>
      <c r="G840" s="62">
        <f>G841</f>
        <v>0</v>
      </c>
      <c r="H840" s="62">
        <f t="shared" si="169"/>
        <v>2941.7</v>
      </c>
      <c r="I840" s="62">
        <f t="shared" si="169"/>
        <v>-2941.7</v>
      </c>
    </row>
    <row r="841" spans="1:9" ht="15.75">
      <c r="A841" s="270" t="s">
        <v>179</v>
      </c>
      <c r="B841" s="55"/>
      <c r="C841" s="48" t="s">
        <v>127</v>
      </c>
      <c r="D841" s="48" t="s">
        <v>170</v>
      </c>
      <c r="E841" s="49" t="s">
        <v>648</v>
      </c>
      <c r="F841" s="56" t="s">
        <v>200</v>
      </c>
      <c r="G841" s="62">
        <v>0</v>
      </c>
      <c r="H841" s="62">
        <v>2941.7</v>
      </c>
      <c r="I841" s="62">
        <f>G841-H841</f>
        <v>-2941.7</v>
      </c>
    </row>
    <row r="842" spans="1:9" ht="15.75">
      <c r="A842" s="253" t="s">
        <v>526</v>
      </c>
      <c r="B842" s="111" t="s">
        <v>207</v>
      </c>
      <c r="C842" s="168"/>
      <c r="D842" s="168"/>
      <c r="E842" s="169"/>
      <c r="F842" s="168"/>
      <c r="G842" s="313">
        <f>G843</f>
        <v>2639.3</v>
      </c>
      <c r="H842" s="313">
        <f aca="true" t="shared" si="170" ref="H842:I844">H843</f>
        <v>2639.3</v>
      </c>
      <c r="I842" s="313">
        <f t="shared" si="170"/>
        <v>0</v>
      </c>
    </row>
    <row r="843" spans="1:9" ht="15.75">
      <c r="A843" s="233" t="s">
        <v>131</v>
      </c>
      <c r="B843" s="51"/>
      <c r="C843" s="45" t="s">
        <v>157</v>
      </c>
      <c r="D843" s="48"/>
      <c r="E843" s="49" t="s">
        <v>175</v>
      </c>
      <c r="F843" s="48"/>
      <c r="G843" s="58">
        <f>G844</f>
        <v>2639.3</v>
      </c>
      <c r="H843" s="58">
        <f t="shared" si="170"/>
        <v>2639.3</v>
      </c>
      <c r="I843" s="58">
        <f t="shared" si="170"/>
        <v>0</v>
      </c>
    </row>
    <row r="844" spans="1:9" ht="31.5">
      <c r="A844" s="241" t="s">
        <v>154</v>
      </c>
      <c r="B844" s="66"/>
      <c r="C844" s="45" t="s">
        <v>157</v>
      </c>
      <c r="D844" s="45" t="s">
        <v>130</v>
      </c>
      <c r="E844" s="52" t="s">
        <v>175</v>
      </c>
      <c r="F844" s="67"/>
      <c r="G844" s="68">
        <f>G845</f>
        <v>2639.3</v>
      </c>
      <c r="H844" s="68">
        <f t="shared" si="170"/>
        <v>2639.3</v>
      </c>
      <c r="I844" s="68">
        <f t="shared" si="170"/>
        <v>0</v>
      </c>
    </row>
    <row r="845" spans="1:9" ht="16.5" customHeight="1">
      <c r="A845" s="241" t="s">
        <v>527</v>
      </c>
      <c r="B845" s="66"/>
      <c r="C845" s="45" t="s">
        <v>157</v>
      </c>
      <c r="D845" s="45" t="s">
        <v>130</v>
      </c>
      <c r="E845" s="52" t="s">
        <v>71</v>
      </c>
      <c r="F845" s="67"/>
      <c r="G845" s="68">
        <f>G846+G850</f>
        <v>2639.3</v>
      </c>
      <c r="H845" s="68">
        <f>H846+H850</f>
        <v>2639.3</v>
      </c>
      <c r="I845" s="68">
        <f>I846+I850</f>
        <v>0</v>
      </c>
    </row>
    <row r="846" spans="1:9" ht="31.5">
      <c r="A846" s="237" t="s">
        <v>639</v>
      </c>
      <c r="B846" s="66"/>
      <c r="C846" s="48" t="s">
        <v>157</v>
      </c>
      <c r="D846" s="48" t="s">
        <v>130</v>
      </c>
      <c r="E846" s="49" t="s">
        <v>72</v>
      </c>
      <c r="F846" s="69"/>
      <c r="G846" s="70">
        <f>G847</f>
        <v>1451.9</v>
      </c>
      <c r="H846" s="70">
        <f aca="true" t="shared" si="171" ref="H846:I848">H847</f>
        <v>1451.9</v>
      </c>
      <c r="I846" s="70">
        <f t="shared" si="171"/>
        <v>0</v>
      </c>
    </row>
    <row r="847" spans="1:9" s="13" customFormat="1" ht="15.75">
      <c r="A847" s="237" t="s">
        <v>103</v>
      </c>
      <c r="B847" s="66"/>
      <c r="C847" s="48" t="s">
        <v>157</v>
      </c>
      <c r="D847" s="48" t="s">
        <v>130</v>
      </c>
      <c r="E847" s="49" t="s">
        <v>73</v>
      </c>
      <c r="F847" s="69"/>
      <c r="G847" s="70">
        <f>G848</f>
        <v>1451.9</v>
      </c>
      <c r="H847" s="70">
        <f t="shared" si="171"/>
        <v>1451.9</v>
      </c>
      <c r="I847" s="70">
        <f t="shared" si="171"/>
        <v>0</v>
      </c>
    </row>
    <row r="848" spans="1:9" s="13" customFormat="1" ht="47.25">
      <c r="A848" s="236" t="s">
        <v>116</v>
      </c>
      <c r="B848" s="66"/>
      <c r="C848" s="48" t="s">
        <v>157</v>
      </c>
      <c r="D848" s="48" t="s">
        <v>130</v>
      </c>
      <c r="E848" s="49" t="s">
        <v>73</v>
      </c>
      <c r="F848" s="56" t="s">
        <v>198</v>
      </c>
      <c r="G848" s="70">
        <f>G849</f>
        <v>1451.9</v>
      </c>
      <c r="H848" s="70">
        <f t="shared" si="171"/>
        <v>1451.9</v>
      </c>
      <c r="I848" s="70">
        <f t="shared" si="171"/>
        <v>0</v>
      </c>
    </row>
    <row r="849" spans="1:9" s="13" customFormat="1" ht="15.75">
      <c r="A849" s="236" t="s">
        <v>193</v>
      </c>
      <c r="B849" s="66"/>
      <c r="C849" s="48" t="s">
        <v>157</v>
      </c>
      <c r="D849" s="48" t="s">
        <v>130</v>
      </c>
      <c r="E849" s="49" t="s">
        <v>73</v>
      </c>
      <c r="F849" s="56" t="s">
        <v>194</v>
      </c>
      <c r="G849" s="62">
        <f>1777-325.1</f>
        <v>1451.9</v>
      </c>
      <c r="H849" s="62">
        <f>1777-325.1</f>
        <v>1451.9</v>
      </c>
      <c r="I849" s="62">
        <f>G849-H849</f>
        <v>0</v>
      </c>
    </row>
    <row r="850" spans="1:9" s="13" customFormat="1" ht="23.25" customHeight="1">
      <c r="A850" s="239" t="s">
        <v>528</v>
      </c>
      <c r="B850" s="66"/>
      <c r="C850" s="48" t="s">
        <v>157</v>
      </c>
      <c r="D850" s="48" t="s">
        <v>130</v>
      </c>
      <c r="E850" s="49" t="s">
        <v>640</v>
      </c>
      <c r="F850" s="56"/>
      <c r="G850" s="62">
        <f>G851</f>
        <v>1187.4</v>
      </c>
      <c r="H850" s="62">
        <f>H851</f>
        <v>1187.4</v>
      </c>
      <c r="I850" s="62">
        <f>I851</f>
        <v>0</v>
      </c>
    </row>
    <row r="851" spans="1:9" s="13" customFormat="1" ht="15.75">
      <c r="A851" s="237" t="s">
        <v>103</v>
      </c>
      <c r="B851" s="66"/>
      <c r="C851" s="48" t="s">
        <v>157</v>
      </c>
      <c r="D851" s="48" t="s">
        <v>130</v>
      </c>
      <c r="E851" s="49" t="s">
        <v>641</v>
      </c>
      <c r="F851" s="69"/>
      <c r="G851" s="70">
        <f>G852+G854</f>
        <v>1187.4</v>
      </c>
      <c r="H851" s="70">
        <f>H852+H854</f>
        <v>1187.4</v>
      </c>
      <c r="I851" s="70">
        <f>I852+I854</f>
        <v>0</v>
      </c>
    </row>
    <row r="852" spans="1:9" s="13" customFormat="1" ht="47.25">
      <c r="A852" s="236" t="s">
        <v>116</v>
      </c>
      <c r="B852" s="66"/>
      <c r="C852" s="48" t="s">
        <v>157</v>
      </c>
      <c r="D852" s="48" t="s">
        <v>130</v>
      </c>
      <c r="E852" s="49" t="s">
        <v>641</v>
      </c>
      <c r="F852" s="56" t="s">
        <v>198</v>
      </c>
      <c r="G852" s="70">
        <f>G853</f>
        <v>1147.5</v>
      </c>
      <c r="H852" s="70">
        <f>H853</f>
        <v>1147.5</v>
      </c>
      <c r="I852" s="70">
        <f>I853</f>
        <v>0</v>
      </c>
    </row>
    <row r="853" spans="1:9" s="13" customFormat="1" ht="15.75">
      <c r="A853" s="236" t="s">
        <v>193</v>
      </c>
      <c r="B853" s="66"/>
      <c r="C853" s="48" t="s">
        <v>157</v>
      </c>
      <c r="D853" s="48" t="s">
        <v>130</v>
      </c>
      <c r="E853" s="49" t="s">
        <v>641</v>
      </c>
      <c r="F853" s="56" t="s">
        <v>194</v>
      </c>
      <c r="G853" s="62">
        <f>1317-169.5</f>
        <v>1147.5</v>
      </c>
      <c r="H853" s="62">
        <f>1317-169.5</f>
        <v>1147.5</v>
      </c>
      <c r="I853" s="62">
        <f>G853-H853</f>
        <v>0</v>
      </c>
    </row>
    <row r="854" spans="1:9" s="13" customFormat="1" ht="15.75">
      <c r="A854" s="236" t="s">
        <v>226</v>
      </c>
      <c r="B854" s="55"/>
      <c r="C854" s="48" t="s">
        <v>157</v>
      </c>
      <c r="D854" s="48" t="s">
        <v>130</v>
      </c>
      <c r="E854" s="49" t="s">
        <v>641</v>
      </c>
      <c r="F854" s="56" t="s">
        <v>188</v>
      </c>
      <c r="G854" s="62">
        <f>G855</f>
        <v>39.9</v>
      </c>
      <c r="H854" s="62">
        <f>H855</f>
        <v>39.9</v>
      </c>
      <c r="I854" s="62">
        <f>I855</f>
        <v>0</v>
      </c>
    </row>
    <row r="855" spans="1:9" s="13" customFormat="1" ht="15.75">
      <c r="A855" s="256" t="s">
        <v>189</v>
      </c>
      <c r="B855" s="55"/>
      <c r="C855" s="48" t="s">
        <v>157</v>
      </c>
      <c r="D855" s="48" t="s">
        <v>130</v>
      </c>
      <c r="E855" s="49" t="s">
        <v>641</v>
      </c>
      <c r="F855" s="56" t="s">
        <v>187</v>
      </c>
      <c r="G855" s="62">
        <v>39.9</v>
      </c>
      <c r="H855" s="62">
        <v>39.9</v>
      </c>
      <c r="I855" s="62">
        <f>G855-H855</f>
        <v>0</v>
      </c>
    </row>
    <row r="856" spans="1:9" s="13" customFormat="1" ht="31.5">
      <c r="A856" s="253" t="s">
        <v>609</v>
      </c>
      <c r="B856" s="111" t="s">
        <v>213</v>
      </c>
      <c r="C856" s="168"/>
      <c r="D856" s="168"/>
      <c r="E856" s="169"/>
      <c r="F856" s="168"/>
      <c r="G856" s="313">
        <f>G857+G865+G882+G1014+G1001+G1007+G1023</f>
        <v>244801.374</v>
      </c>
      <c r="H856" s="313">
        <f>H857+H865+H882+H1014+H1001+H1007+H1023</f>
        <v>190569.93</v>
      </c>
      <c r="I856" s="313">
        <f>I857+I865+I882+I1014+I1001+I1007+I1023</f>
        <v>54231.444</v>
      </c>
    </row>
    <row r="857" spans="1:9" s="13" customFormat="1" ht="15.75">
      <c r="A857" s="233" t="s">
        <v>131</v>
      </c>
      <c r="B857" s="51"/>
      <c r="C857" s="45" t="s">
        <v>157</v>
      </c>
      <c r="D857" s="48"/>
      <c r="E857" s="49" t="s">
        <v>175</v>
      </c>
      <c r="F857" s="48"/>
      <c r="G857" s="104">
        <f>G859</f>
        <v>17526.8</v>
      </c>
      <c r="H857" s="104">
        <f>H859</f>
        <v>17526.8</v>
      </c>
      <c r="I857" s="104">
        <f>I859</f>
        <v>0</v>
      </c>
    </row>
    <row r="858" spans="1:9" s="13" customFormat="1" ht="31.5">
      <c r="A858" s="233" t="s">
        <v>205</v>
      </c>
      <c r="B858" s="51"/>
      <c r="C858" s="45" t="s">
        <v>157</v>
      </c>
      <c r="D858" s="45" t="s">
        <v>170</v>
      </c>
      <c r="E858" s="52"/>
      <c r="F858" s="57"/>
      <c r="G858" s="58">
        <f aca="true" t="shared" si="172" ref="G858:I859">G859</f>
        <v>17526.8</v>
      </c>
      <c r="H858" s="58">
        <f t="shared" si="172"/>
        <v>17526.8</v>
      </c>
      <c r="I858" s="58">
        <f t="shared" si="172"/>
        <v>0</v>
      </c>
    </row>
    <row r="859" spans="1:9" s="13" customFormat="1" ht="47.25">
      <c r="A859" s="233" t="s">
        <v>492</v>
      </c>
      <c r="B859" s="51"/>
      <c r="C859" s="45" t="s">
        <v>157</v>
      </c>
      <c r="D859" s="45" t="s">
        <v>170</v>
      </c>
      <c r="E859" s="52" t="s">
        <v>261</v>
      </c>
      <c r="F859" s="57"/>
      <c r="G859" s="58">
        <f t="shared" si="172"/>
        <v>17526.8</v>
      </c>
      <c r="H859" s="58">
        <f t="shared" si="172"/>
        <v>17526.8</v>
      </c>
      <c r="I859" s="58">
        <f t="shared" si="172"/>
        <v>0</v>
      </c>
    </row>
    <row r="860" spans="1:9" s="13" customFormat="1" ht="15.75">
      <c r="A860" s="234" t="s">
        <v>115</v>
      </c>
      <c r="B860" s="51"/>
      <c r="C860" s="48" t="s">
        <v>157</v>
      </c>
      <c r="D860" s="48" t="s">
        <v>170</v>
      </c>
      <c r="E860" s="49" t="s">
        <v>262</v>
      </c>
      <c r="F860" s="56"/>
      <c r="G860" s="62">
        <f>G861+G863</f>
        <v>17526.8</v>
      </c>
      <c r="H860" s="62">
        <f>H861+H863</f>
        <v>17526.8</v>
      </c>
      <c r="I860" s="62">
        <f>I861+I863</f>
        <v>0</v>
      </c>
    </row>
    <row r="861" spans="1:9" s="13" customFormat="1" ht="47.25">
      <c r="A861" s="236" t="s">
        <v>116</v>
      </c>
      <c r="B861" s="51"/>
      <c r="C861" s="48" t="s">
        <v>157</v>
      </c>
      <c r="D861" s="48" t="s">
        <v>170</v>
      </c>
      <c r="E861" s="49" t="s">
        <v>262</v>
      </c>
      <c r="F861" s="56" t="s">
        <v>198</v>
      </c>
      <c r="G861" s="62">
        <f>G862</f>
        <v>16716.6</v>
      </c>
      <c r="H861" s="62">
        <f>H862</f>
        <v>16716.6</v>
      </c>
      <c r="I861" s="62">
        <f>I862</f>
        <v>0</v>
      </c>
    </row>
    <row r="862" spans="1:9" s="13" customFormat="1" ht="15.75">
      <c r="A862" s="236" t="s">
        <v>193</v>
      </c>
      <c r="B862" s="55"/>
      <c r="C862" s="48" t="s">
        <v>157</v>
      </c>
      <c r="D862" s="48" t="s">
        <v>170</v>
      </c>
      <c r="E862" s="49" t="s">
        <v>262</v>
      </c>
      <c r="F862" s="56" t="s">
        <v>194</v>
      </c>
      <c r="G862" s="62">
        <v>16716.6</v>
      </c>
      <c r="H862" s="62">
        <v>16716.6</v>
      </c>
      <c r="I862" s="62">
        <f>G862-H862</f>
        <v>0</v>
      </c>
    </row>
    <row r="863" spans="1:9" s="13" customFormat="1" ht="15.75">
      <c r="A863" s="236" t="s">
        <v>226</v>
      </c>
      <c r="B863" s="55"/>
      <c r="C863" s="48" t="s">
        <v>157</v>
      </c>
      <c r="D863" s="48" t="s">
        <v>170</v>
      </c>
      <c r="E863" s="49" t="s">
        <v>262</v>
      </c>
      <c r="F863" s="56" t="s">
        <v>188</v>
      </c>
      <c r="G863" s="62">
        <f>G864</f>
        <v>810.2</v>
      </c>
      <c r="H863" s="62">
        <f>H864</f>
        <v>810.2</v>
      </c>
      <c r="I863" s="62">
        <f>I864</f>
        <v>0</v>
      </c>
    </row>
    <row r="864" spans="1:9" s="13" customFormat="1" ht="15.75">
      <c r="A864" s="236" t="s">
        <v>189</v>
      </c>
      <c r="B864" s="55"/>
      <c r="C864" s="48" t="s">
        <v>157</v>
      </c>
      <c r="D864" s="48" t="s">
        <v>170</v>
      </c>
      <c r="E864" s="49" t="s">
        <v>262</v>
      </c>
      <c r="F864" s="56" t="s">
        <v>187</v>
      </c>
      <c r="G864" s="62">
        <v>810.2</v>
      </c>
      <c r="H864" s="62">
        <v>810.2</v>
      </c>
      <c r="I864" s="62">
        <f>G864-H864</f>
        <v>0</v>
      </c>
    </row>
    <row r="865" spans="1:9" s="13" customFormat="1" ht="15.75">
      <c r="A865" s="233" t="s">
        <v>182</v>
      </c>
      <c r="B865" s="47"/>
      <c r="C865" s="45" t="s">
        <v>170</v>
      </c>
      <c r="D865" s="48"/>
      <c r="E865" s="49"/>
      <c r="F865" s="56"/>
      <c r="G865" s="58">
        <f>G866</f>
        <v>47666.9</v>
      </c>
      <c r="H865" s="58">
        <f>H866</f>
        <v>42495</v>
      </c>
      <c r="I865" s="58">
        <f>I866</f>
        <v>5171.900000000003</v>
      </c>
    </row>
    <row r="866" spans="1:9" s="13" customFormat="1" ht="15.75">
      <c r="A866" s="251" t="s">
        <v>137</v>
      </c>
      <c r="B866" s="51"/>
      <c r="C866" s="45" t="s">
        <v>170</v>
      </c>
      <c r="D866" s="45" t="s">
        <v>168</v>
      </c>
      <c r="E866" s="52"/>
      <c r="F866" s="57"/>
      <c r="G866" s="58">
        <f>G871+G867+G878</f>
        <v>47666.9</v>
      </c>
      <c r="H866" s="58">
        <f>H871+H867</f>
        <v>42495</v>
      </c>
      <c r="I866" s="58">
        <f>I871+I867+I878</f>
        <v>5171.900000000003</v>
      </c>
    </row>
    <row r="867" spans="1:9" s="13" customFormat="1" ht="31.5">
      <c r="A867" s="233" t="s">
        <v>452</v>
      </c>
      <c r="B867" s="51"/>
      <c r="C867" s="45" t="s">
        <v>170</v>
      </c>
      <c r="D867" s="45" t="s">
        <v>168</v>
      </c>
      <c r="E867" s="52" t="s">
        <v>328</v>
      </c>
      <c r="F867" s="57"/>
      <c r="G867" s="58">
        <f>G868</f>
        <v>505.9</v>
      </c>
      <c r="H867" s="58">
        <f aca="true" t="shared" si="173" ref="H867:I869">H868</f>
        <v>505.9</v>
      </c>
      <c r="I867" s="58">
        <f t="shared" si="173"/>
        <v>0</v>
      </c>
    </row>
    <row r="868" spans="1:9" s="13" customFormat="1" ht="15.75">
      <c r="A868" s="239" t="s">
        <v>455</v>
      </c>
      <c r="B868" s="47"/>
      <c r="C868" s="48" t="s">
        <v>170</v>
      </c>
      <c r="D868" s="48" t="s">
        <v>168</v>
      </c>
      <c r="E868" s="49" t="s">
        <v>453</v>
      </c>
      <c r="F868" s="56"/>
      <c r="G868" s="62">
        <f>G869</f>
        <v>505.9</v>
      </c>
      <c r="H868" s="62">
        <f t="shared" si="173"/>
        <v>505.9</v>
      </c>
      <c r="I868" s="62">
        <f t="shared" si="173"/>
        <v>0</v>
      </c>
    </row>
    <row r="869" spans="1:9" s="13" customFormat="1" ht="15.75">
      <c r="A869" s="236" t="s">
        <v>226</v>
      </c>
      <c r="B869" s="51"/>
      <c r="C869" s="48" t="s">
        <v>170</v>
      </c>
      <c r="D869" s="48" t="s">
        <v>168</v>
      </c>
      <c r="E869" s="49" t="s">
        <v>453</v>
      </c>
      <c r="F869" s="56" t="s">
        <v>188</v>
      </c>
      <c r="G869" s="62">
        <f>G870</f>
        <v>505.9</v>
      </c>
      <c r="H869" s="62">
        <f t="shared" si="173"/>
        <v>505.9</v>
      </c>
      <c r="I869" s="62">
        <f t="shared" si="173"/>
        <v>0</v>
      </c>
    </row>
    <row r="870" spans="1:9" s="13" customFormat="1" ht="15.75">
      <c r="A870" s="236" t="s">
        <v>189</v>
      </c>
      <c r="B870" s="51"/>
      <c r="C870" s="48" t="s">
        <v>170</v>
      </c>
      <c r="D870" s="48" t="s">
        <v>168</v>
      </c>
      <c r="E870" s="49" t="s">
        <v>453</v>
      </c>
      <c r="F870" s="56" t="s">
        <v>187</v>
      </c>
      <c r="G870" s="62">
        <v>505.9</v>
      </c>
      <c r="H870" s="62">
        <v>505.9</v>
      </c>
      <c r="I870" s="62">
        <f>G870-H870</f>
        <v>0</v>
      </c>
    </row>
    <row r="871" spans="1:9" s="13" customFormat="1" ht="31.5">
      <c r="A871" s="238" t="s">
        <v>442</v>
      </c>
      <c r="B871" s="51"/>
      <c r="C871" s="45" t="s">
        <v>170</v>
      </c>
      <c r="D871" s="45" t="s">
        <v>168</v>
      </c>
      <c r="E871" s="52" t="s">
        <v>15</v>
      </c>
      <c r="F871" s="57"/>
      <c r="G871" s="58">
        <f>G872+G875</f>
        <v>44161</v>
      </c>
      <c r="H871" s="58">
        <f>H872+H875</f>
        <v>41989.1</v>
      </c>
      <c r="I871" s="58">
        <f>I872+I875</f>
        <v>2171.900000000003</v>
      </c>
    </row>
    <row r="872" spans="1:9" s="13" customFormat="1" ht="40.5" customHeight="1">
      <c r="A872" s="254" t="s">
        <v>231</v>
      </c>
      <c r="B872" s="47"/>
      <c r="C872" s="48" t="s">
        <v>170</v>
      </c>
      <c r="D872" s="48" t="s">
        <v>168</v>
      </c>
      <c r="E872" s="49" t="s">
        <v>16</v>
      </c>
      <c r="F872" s="56"/>
      <c r="G872" s="62">
        <f>G874</f>
        <v>41455.4</v>
      </c>
      <c r="H872" s="62">
        <f>H874</f>
        <v>41489.1</v>
      </c>
      <c r="I872" s="62">
        <f>I874</f>
        <v>-33.69999999999709</v>
      </c>
    </row>
    <row r="873" spans="1:9" s="13" customFormat="1" ht="15.75">
      <c r="A873" s="236" t="s">
        <v>226</v>
      </c>
      <c r="B873" s="47"/>
      <c r="C873" s="48" t="s">
        <v>170</v>
      </c>
      <c r="D873" s="48" t="s">
        <v>168</v>
      </c>
      <c r="E873" s="49" t="s">
        <v>16</v>
      </c>
      <c r="F873" s="56" t="s">
        <v>188</v>
      </c>
      <c r="G873" s="62">
        <f>G874</f>
        <v>41455.4</v>
      </c>
      <c r="H873" s="62">
        <f>H874</f>
        <v>41489.1</v>
      </c>
      <c r="I873" s="62">
        <f>I874</f>
        <v>-33.69999999999709</v>
      </c>
    </row>
    <row r="874" spans="1:9" s="13" customFormat="1" ht="15.75">
      <c r="A874" s="236" t="s">
        <v>189</v>
      </c>
      <c r="B874" s="47"/>
      <c r="C874" s="48" t="s">
        <v>170</v>
      </c>
      <c r="D874" s="48" t="s">
        <v>168</v>
      </c>
      <c r="E874" s="49" t="s">
        <v>16</v>
      </c>
      <c r="F874" s="56" t="s">
        <v>187</v>
      </c>
      <c r="G874" s="62">
        <v>41455.4</v>
      </c>
      <c r="H874" s="62">
        <f>37783.8+1734.2+1971.1</f>
        <v>41489.1</v>
      </c>
      <c r="I874" s="62">
        <f>G874-H874</f>
        <v>-33.69999999999709</v>
      </c>
    </row>
    <row r="875" spans="1:9" s="13" customFormat="1" ht="27.75" customHeight="1">
      <c r="A875" s="254" t="s">
        <v>504</v>
      </c>
      <c r="B875" s="47"/>
      <c r="C875" s="48" t="s">
        <v>170</v>
      </c>
      <c r="D875" s="48" t="s">
        <v>168</v>
      </c>
      <c r="E875" s="56" t="s">
        <v>505</v>
      </c>
      <c r="F875" s="56"/>
      <c r="G875" s="62">
        <f aca="true" t="shared" si="174" ref="G875:I876">G876</f>
        <v>2705.6</v>
      </c>
      <c r="H875" s="62">
        <f t="shared" si="174"/>
        <v>500</v>
      </c>
      <c r="I875" s="62">
        <f t="shared" si="174"/>
        <v>2205.6</v>
      </c>
    </row>
    <row r="876" spans="1:9" s="13" customFormat="1" ht="15.75">
      <c r="A876" s="236" t="s">
        <v>226</v>
      </c>
      <c r="B876" s="47"/>
      <c r="C876" s="48" t="s">
        <v>170</v>
      </c>
      <c r="D876" s="48" t="s">
        <v>168</v>
      </c>
      <c r="E876" s="56" t="s">
        <v>505</v>
      </c>
      <c r="F876" s="56" t="s">
        <v>188</v>
      </c>
      <c r="G876" s="62">
        <f t="shared" si="174"/>
        <v>2705.6</v>
      </c>
      <c r="H876" s="62">
        <f t="shared" si="174"/>
        <v>500</v>
      </c>
      <c r="I876" s="62">
        <f t="shared" si="174"/>
        <v>2205.6</v>
      </c>
    </row>
    <row r="877" spans="1:9" s="13" customFormat="1" ht="15.75">
      <c r="A877" s="236" t="s">
        <v>189</v>
      </c>
      <c r="B877" s="47"/>
      <c r="C877" s="48" t="s">
        <v>170</v>
      </c>
      <c r="D877" s="48" t="s">
        <v>168</v>
      </c>
      <c r="E877" s="56" t="s">
        <v>505</v>
      </c>
      <c r="F877" s="56" t="s">
        <v>187</v>
      </c>
      <c r="G877" s="62">
        <v>2705.6</v>
      </c>
      <c r="H877" s="62">
        <v>500</v>
      </c>
      <c r="I877" s="62">
        <f>G877-H877</f>
        <v>2205.6</v>
      </c>
    </row>
    <row r="878" spans="1:9" s="13" customFormat="1" ht="31.5">
      <c r="A878" s="251" t="s">
        <v>713</v>
      </c>
      <c r="B878" s="51"/>
      <c r="C878" s="45" t="s">
        <v>170</v>
      </c>
      <c r="D878" s="45" t="s">
        <v>168</v>
      </c>
      <c r="E878" s="52" t="s">
        <v>711</v>
      </c>
      <c r="F878" s="57"/>
      <c r="G878" s="58">
        <f>G881</f>
        <v>3000</v>
      </c>
      <c r="H878" s="58">
        <f>H881</f>
        <v>0</v>
      </c>
      <c r="I878" s="58">
        <f>I881</f>
        <v>3000</v>
      </c>
    </row>
    <row r="879" spans="1:9" s="13" customFormat="1" ht="47.25">
      <c r="A879" s="237" t="s">
        <v>721</v>
      </c>
      <c r="B879" s="47"/>
      <c r="C879" s="48" t="s">
        <v>170</v>
      </c>
      <c r="D879" s="48" t="s">
        <v>168</v>
      </c>
      <c r="E879" s="56" t="s">
        <v>712</v>
      </c>
      <c r="F879" s="56"/>
      <c r="G879" s="62">
        <f aca="true" t="shared" si="175" ref="G879:I880">G880</f>
        <v>3000</v>
      </c>
      <c r="H879" s="62">
        <f t="shared" si="175"/>
        <v>0</v>
      </c>
      <c r="I879" s="62">
        <f t="shared" si="175"/>
        <v>3000</v>
      </c>
    </row>
    <row r="880" spans="1:9" s="13" customFormat="1" ht="31.5">
      <c r="A880" s="162" t="s">
        <v>190</v>
      </c>
      <c r="B880" s="47"/>
      <c r="C880" s="48" t="s">
        <v>170</v>
      </c>
      <c r="D880" s="48" t="s">
        <v>168</v>
      </c>
      <c r="E880" s="56" t="s">
        <v>712</v>
      </c>
      <c r="F880" s="56" t="s">
        <v>178</v>
      </c>
      <c r="G880" s="62">
        <f t="shared" si="175"/>
        <v>3000</v>
      </c>
      <c r="H880" s="62">
        <f t="shared" si="175"/>
        <v>0</v>
      </c>
      <c r="I880" s="62">
        <f t="shared" si="175"/>
        <v>3000</v>
      </c>
    </row>
    <row r="881" spans="1:9" s="13" customFormat="1" ht="15.75">
      <c r="A881" s="234" t="s">
        <v>191</v>
      </c>
      <c r="B881" s="47"/>
      <c r="C881" s="48" t="s">
        <v>170</v>
      </c>
      <c r="D881" s="48" t="s">
        <v>168</v>
      </c>
      <c r="E881" s="56" t="s">
        <v>712</v>
      </c>
      <c r="F881" s="56" t="s">
        <v>192</v>
      </c>
      <c r="G881" s="62">
        <v>3000</v>
      </c>
      <c r="H881" s="62">
        <v>0</v>
      </c>
      <c r="I881" s="62">
        <f>G881-H881</f>
        <v>3000</v>
      </c>
    </row>
    <row r="882" spans="1:9" s="13" customFormat="1" ht="15.75">
      <c r="A882" s="233" t="s">
        <v>144</v>
      </c>
      <c r="B882" s="47"/>
      <c r="C882" s="45" t="s">
        <v>172</v>
      </c>
      <c r="D882" s="298" t="s">
        <v>175</v>
      </c>
      <c r="E882" s="297" t="s">
        <v>175</v>
      </c>
      <c r="F882" s="298" t="s">
        <v>175</v>
      </c>
      <c r="G882" s="58">
        <f>G883+G897+G935+G991</f>
        <v>147372.24000000002</v>
      </c>
      <c r="H882" s="58">
        <f>H883+H897+H935+H991</f>
        <v>98312.74</v>
      </c>
      <c r="I882" s="58">
        <f>I883+I897+I935+I991</f>
        <v>49059.5</v>
      </c>
    </row>
    <row r="883" spans="1:9" s="13" customFormat="1" ht="15.75">
      <c r="A883" s="251" t="s">
        <v>208</v>
      </c>
      <c r="B883" s="51"/>
      <c r="C883" s="45" t="s">
        <v>172</v>
      </c>
      <c r="D883" s="45" t="s">
        <v>157</v>
      </c>
      <c r="E883" s="52"/>
      <c r="F883" s="57"/>
      <c r="G883" s="58">
        <f>G884+G893+G889</f>
        <v>10129</v>
      </c>
      <c r="H883" s="58">
        <f>H884+H893</f>
        <v>4115</v>
      </c>
      <c r="I883" s="58">
        <f>I884+I893+I889</f>
        <v>6014</v>
      </c>
    </row>
    <row r="884" spans="1:9" s="13" customFormat="1" ht="28.5" customHeight="1">
      <c r="A884" s="251" t="s">
        <v>443</v>
      </c>
      <c r="B884" s="54"/>
      <c r="C884" s="45" t="s">
        <v>172</v>
      </c>
      <c r="D884" s="45" t="s">
        <v>157</v>
      </c>
      <c r="E884" s="52" t="s">
        <v>0</v>
      </c>
      <c r="F884" s="57"/>
      <c r="G884" s="58">
        <f>G885</f>
        <v>2115</v>
      </c>
      <c r="H884" s="58">
        <f aca="true" t="shared" si="176" ref="H884:I887">H885</f>
        <v>2115</v>
      </c>
      <c r="I884" s="58">
        <f t="shared" si="176"/>
        <v>0</v>
      </c>
    </row>
    <row r="885" spans="1:9" s="13" customFormat="1" ht="29.25" customHeight="1">
      <c r="A885" s="251" t="s">
        <v>591</v>
      </c>
      <c r="B885" s="54"/>
      <c r="C885" s="45" t="s">
        <v>172</v>
      </c>
      <c r="D885" s="45" t="s">
        <v>157</v>
      </c>
      <c r="E885" s="52" t="s">
        <v>1</v>
      </c>
      <c r="F885" s="57"/>
      <c r="G885" s="58">
        <f>G886</f>
        <v>2115</v>
      </c>
      <c r="H885" s="58">
        <f t="shared" si="176"/>
        <v>2115</v>
      </c>
      <c r="I885" s="58">
        <f t="shared" si="176"/>
        <v>0</v>
      </c>
    </row>
    <row r="886" spans="1:9" s="13" customFormat="1" ht="15.75">
      <c r="A886" s="237" t="s">
        <v>444</v>
      </c>
      <c r="B886" s="55"/>
      <c r="C886" s="48" t="s">
        <v>172</v>
      </c>
      <c r="D886" s="48" t="s">
        <v>157</v>
      </c>
      <c r="E886" s="49" t="s">
        <v>2</v>
      </c>
      <c r="F886" s="56"/>
      <c r="G886" s="62">
        <f>G887</f>
        <v>2115</v>
      </c>
      <c r="H886" s="62">
        <f t="shared" si="176"/>
        <v>2115</v>
      </c>
      <c r="I886" s="62">
        <f t="shared" si="176"/>
        <v>0</v>
      </c>
    </row>
    <row r="887" spans="1:9" s="13" customFormat="1" ht="19.5" customHeight="1">
      <c r="A887" s="236" t="s">
        <v>226</v>
      </c>
      <c r="B887" s="55"/>
      <c r="C887" s="48" t="s">
        <v>172</v>
      </c>
      <c r="D887" s="48" t="s">
        <v>157</v>
      </c>
      <c r="E887" s="49" t="s">
        <v>2</v>
      </c>
      <c r="F887" s="56" t="s">
        <v>188</v>
      </c>
      <c r="G887" s="62">
        <f>G888</f>
        <v>2115</v>
      </c>
      <c r="H887" s="62">
        <f t="shared" si="176"/>
        <v>2115</v>
      </c>
      <c r="I887" s="62">
        <f t="shared" si="176"/>
        <v>0</v>
      </c>
    </row>
    <row r="888" spans="1:9" s="13" customFormat="1" ht="15.75">
      <c r="A888" s="281" t="s">
        <v>189</v>
      </c>
      <c r="B888" s="55"/>
      <c r="C888" s="48" t="s">
        <v>172</v>
      </c>
      <c r="D888" s="48" t="s">
        <v>157</v>
      </c>
      <c r="E888" s="49" t="s">
        <v>2</v>
      </c>
      <c r="F888" s="56" t="s">
        <v>187</v>
      </c>
      <c r="G888" s="62">
        <v>2115</v>
      </c>
      <c r="H888" s="62">
        <v>2115</v>
      </c>
      <c r="I888" s="62">
        <f>G888-H888</f>
        <v>0</v>
      </c>
    </row>
    <row r="889" spans="1:9" s="13" customFormat="1" ht="31.5">
      <c r="A889" s="251" t="s">
        <v>713</v>
      </c>
      <c r="B889" s="51"/>
      <c r="C889" s="45" t="s">
        <v>172</v>
      </c>
      <c r="D889" s="45" t="s">
        <v>157</v>
      </c>
      <c r="E889" s="52" t="s">
        <v>711</v>
      </c>
      <c r="F889" s="57"/>
      <c r="G889" s="58">
        <f>G892</f>
        <v>6014</v>
      </c>
      <c r="H889" s="58">
        <f>H892</f>
        <v>0</v>
      </c>
      <c r="I889" s="58">
        <f>I892</f>
        <v>6014</v>
      </c>
    </row>
    <row r="890" spans="1:9" s="13" customFormat="1" ht="47.25">
      <c r="A890" s="237" t="s">
        <v>722</v>
      </c>
      <c r="B890" s="47"/>
      <c r="C890" s="48" t="s">
        <v>172</v>
      </c>
      <c r="D890" s="48" t="s">
        <v>157</v>
      </c>
      <c r="E890" s="56" t="s">
        <v>712</v>
      </c>
      <c r="F890" s="56"/>
      <c r="G890" s="62">
        <f aca="true" t="shared" si="177" ref="G890:I891">G891</f>
        <v>6014</v>
      </c>
      <c r="H890" s="62">
        <f t="shared" si="177"/>
        <v>0</v>
      </c>
      <c r="I890" s="62">
        <f t="shared" si="177"/>
        <v>6014</v>
      </c>
    </row>
    <row r="891" spans="1:9" s="13" customFormat="1" ht="31.5">
      <c r="A891" s="162" t="s">
        <v>190</v>
      </c>
      <c r="B891" s="47"/>
      <c r="C891" s="48" t="s">
        <v>172</v>
      </c>
      <c r="D891" s="48" t="s">
        <v>157</v>
      </c>
      <c r="E891" s="56" t="s">
        <v>712</v>
      </c>
      <c r="F891" s="56" t="s">
        <v>178</v>
      </c>
      <c r="G891" s="62">
        <f t="shared" si="177"/>
        <v>6014</v>
      </c>
      <c r="H891" s="62">
        <f t="shared" si="177"/>
        <v>0</v>
      </c>
      <c r="I891" s="62">
        <f t="shared" si="177"/>
        <v>6014</v>
      </c>
    </row>
    <row r="892" spans="1:9" s="13" customFormat="1" ht="15.75">
      <c r="A892" s="234" t="s">
        <v>191</v>
      </c>
      <c r="B892" s="47"/>
      <c r="C892" s="48" t="s">
        <v>172</v>
      </c>
      <c r="D892" s="48" t="s">
        <v>157</v>
      </c>
      <c r="E892" s="56" t="s">
        <v>712</v>
      </c>
      <c r="F892" s="56" t="s">
        <v>192</v>
      </c>
      <c r="G892" s="62">
        <v>6014</v>
      </c>
      <c r="H892" s="62">
        <v>0</v>
      </c>
      <c r="I892" s="62">
        <f>G892-H892</f>
        <v>6014</v>
      </c>
    </row>
    <row r="893" spans="1:9" s="13" customFormat="1" ht="31.5">
      <c r="A893" s="251" t="s">
        <v>438</v>
      </c>
      <c r="B893" s="54"/>
      <c r="C893" s="45" t="s">
        <v>172</v>
      </c>
      <c r="D893" s="45" t="s">
        <v>157</v>
      </c>
      <c r="E893" s="52" t="s">
        <v>323</v>
      </c>
      <c r="F893" s="57"/>
      <c r="G893" s="58">
        <f>G894</f>
        <v>2000</v>
      </c>
      <c r="H893" s="58">
        <f aca="true" t="shared" si="178" ref="H893:I895">H894</f>
        <v>2000</v>
      </c>
      <c r="I893" s="58">
        <f t="shared" si="178"/>
        <v>0</v>
      </c>
    </row>
    <row r="894" spans="1:9" s="13" customFormat="1" ht="15.75">
      <c r="A894" s="237" t="s">
        <v>232</v>
      </c>
      <c r="B894" s="55"/>
      <c r="C894" s="48" t="s">
        <v>172</v>
      </c>
      <c r="D894" s="48" t="s">
        <v>157</v>
      </c>
      <c r="E894" s="49" t="s">
        <v>622</v>
      </c>
      <c r="F894" s="56"/>
      <c r="G894" s="62">
        <f>G895</f>
        <v>2000</v>
      </c>
      <c r="H894" s="62">
        <f t="shared" si="178"/>
        <v>2000</v>
      </c>
      <c r="I894" s="62">
        <f t="shared" si="178"/>
        <v>0</v>
      </c>
    </row>
    <row r="895" spans="1:9" s="13" customFormat="1" ht="15.75">
      <c r="A895" s="162" t="s">
        <v>227</v>
      </c>
      <c r="B895" s="55"/>
      <c r="C895" s="48" t="s">
        <v>172</v>
      </c>
      <c r="D895" s="48" t="s">
        <v>157</v>
      </c>
      <c r="E895" s="49" t="s">
        <v>622</v>
      </c>
      <c r="F895" s="56" t="s">
        <v>199</v>
      </c>
      <c r="G895" s="62">
        <f>G896</f>
        <v>2000</v>
      </c>
      <c r="H895" s="62">
        <f t="shared" si="178"/>
        <v>2000</v>
      </c>
      <c r="I895" s="62">
        <f t="shared" si="178"/>
        <v>0</v>
      </c>
    </row>
    <row r="896" spans="1:9" s="13" customFormat="1" ht="15.75">
      <c r="A896" s="270" t="s">
        <v>179</v>
      </c>
      <c r="B896" s="55"/>
      <c r="C896" s="48" t="s">
        <v>172</v>
      </c>
      <c r="D896" s="48" t="s">
        <v>157</v>
      </c>
      <c r="E896" s="49" t="s">
        <v>622</v>
      </c>
      <c r="F896" s="56" t="s">
        <v>200</v>
      </c>
      <c r="G896" s="62">
        <v>2000</v>
      </c>
      <c r="H896" s="62">
        <v>2000</v>
      </c>
      <c r="I896" s="62">
        <f>G896-H896</f>
        <v>0</v>
      </c>
    </row>
    <row r="897" spans="1:9" s="13" customFormat="1" ht="15.75">
      <c r="A897" s="251" t="s">
        <v>386</v>
      </c>
      <c r="B897" s="51"/>
      <c r="C897" s="45" t="s">
        <v>172</v>
      </c>
      <c r="D897" s="45" t="s">
        <v>171</v>
      </c>
      <c r="E897" s="52"/>
      <c r="F897" s="57"/>
      <c r="G897" s="58">
        <f>G898+G914+G918</f>
        <v>44348.200000000004</v>
      </c>
      <c r="H897" s="58">
        <f>H898+H914+H918</f>
        <v>32455.4</v>
      </c>
      <c r="I897" s="58">
        <f>I898+I914+I918</f>
        <v>11892.800000000001</v>
      </c>
    </row>
    <row r="898" spans="1:9" s="13" customFormat="1" ht="15.75">
      <c r="A898" s="241" t="s">
        <v>445</v>
      </c>
      <c r="B898" s="51"/>
      <c r="C898" s="45" t="s">
        <v>172</v>
      </c>
      <c r="D898" s="45" t="s">
        <v>171</v>
      </c>
      <c r="E898" s="52" t="s">
        <v>6</v>
      </c>
      <c r="F898" s="57"/>
      <c r="G898" s="58">
        <f>G905+G911+G899+G908+G902</f>
        <v>32663.300000000003</v>
      </c>
      <c r="H898" s="58">
        <f>H905+H911+H899+H908+H902</f>
        <v>20770.5</v>
      </c>
      <c r="I898" s="58">
        <f>I905+I911+I899+I908+I902</f>
        <v>11892.800000000001</v>
      </c>
    </row>
    <row r="899" spans="1:9" s="13" customFormat="1" ht="15.75" customHeight="1">
      <c r="A899" s="237" t="s">
        <v>232</v>
      </c>
      <c r="B899" s="47"/>
      <c r="C899" s="48" t="s">
        <v>172</v>
      </c>
      <c r="D899" s="48" t="s">
        <v>171</v>
      </c>
      <c r="E899" s="49" t="s">
        <v>689</v>
      </c>
      <c r="F899" s="56"/>
      <c r="G899" s="62">
        <f aca="true" t="shared" si="179" ref="G899:I900">G900</f>
        <v>5557.1</v>
      </c>
      <c r="H899" s="62">
        <f t="shared" si="179"/>
        <v>5557.1</v>
      </c>
      <c r="I899" s="62">
        <f t="shared" si="179"/>
        <v>0</v>
      </c>
    </row>
    <row r="900" spans="1:9" s="13" customFormat="1" ht="15.75">
      <c r="A900" s="236" t="s">
        <v>226</v>
      </c>
      <c r="B900" s="47"/>
      <c r="C900" s="48" t="s">
        <v>172</v>
      </c>
      <c r="D900" s="48" t="s">
        <v>171</v>
      </c>
      <c r="E900" s="49" t="s">
        <v>689</v>
      </c>
      <c r="F900" s="56" t="s">
        <v>188</v>
      </c>
      <c r="G900" s="62">
        <f t="shared" si="179"/>
        <v>5557.1</v>
      </c>
      <c r="H900" s="62">
        <f t="shared" si="179"/>
        <v>5557.1</v>
      </c>
      <c r="I900" s="62">
        <f t="shared" si="179"/>
        <v>0</v>
      </c>
    </row>
    <row r="901" spans="1:9" s="13" customFormat="1" ht="15.75">
      <c r="A901" s="281" t="s">
        <v>189</v>
      </c>
      <c r="B901" s="47"/>
      <c r="C901" s="48" t="s">
        <v>172</v>
      </c>
      <c r="D901" s="48" t="s">
        <v>171</v>
      </c>
      <c r="E901" s="49" t="s">
        <v>689</v>
      </c>
      <c r="F901" s="56" t="s">
        <v>187</v>
      </c>
      <c r="G901" s="102">
        <f>2818.1+2739</f>
        <v>5557.1</v>
      </c>
      <c r="H901" s="102">
        <f>2818.1+2739</f>
        <v>5557.1</v>
      </c>
      <c r="I901" s="62">
        <f>G901-H901</f>
        <v>0</v>
      </c>
    </row>
    <row r="902" spans="1:9" s="13" customFormat="1" ht="15.75" customHeight="1">
      <c r="A902" s="237" t="s">
        <v>697</v>
      </c>
      <c r="B902" s="47"/>
      <c r="C902" s="48" t="s">
        <v>172</v>
      </c>
      <c r="D902" s="48" t="s">
        <v>171</v>
      </c>
      <c r="E902" s="49" t="s">
        <v>696</v>
      </c>
      <c r="F902" s="56"/>
      <c r="G902" s="62">
        <f aca="true" t="shared" si="180" ref="G902:I903">G903</f>
        <v>54</v>
      </c>
      <c r="H902" s="62">
        <f t="shared" si="180"/>
        <v>54</v>
      </c>
      <c r="I902" s="62">
        <f t="shared" si="180"/>
        <v>0</v>
      </c>
    </row>
    <row r="903" spans="1:9" s="13" customFormat="1" ht="15.75">
      <c r="A903" s="236" t="s">
        <v>226</v>
      </c>
      <c r="B903" s="47"/>
      <c r="C903" s="48" t="s">
        <v>172</v>
      </c>
      <c r="D903" s="48" t="s">
        <v>171</v>
      </c>
      <c r="E903" s="49" t="s">
        <v>696</v>
      </c>
      <c r="F903" s="56" t="s">
        <v>199</v>
      </c>
      <c r="G903" s="62">
        <f t="shared" si="180"/>
        <v>54</v>
      </c>
      <c r="H903" s="62">
        <f t="shared" si="180"/>
        <v>54</v>
      </c>
      <c r="I903" s="62">
        <f t="shared" si="180"/>
        <v>0</v>
      </c>
    </row>
    <row r="904" spans="1:9" s="13" customFormat="1" ht="15.75">
      <c r="A904" s="281" t="s">
        <v>189</v>
      </c>
      <c r="B904" s="47"/>
      <c r="C904" s="48" t="s">
        <v>172</v>
      </c>
      <c r="D904" s="48" t="s">
        <v>171</v>
      </c>
      <c r="E904" s="49" t="s">
        <v>696</v>
      </c>
      <c r="F904" s="56" t="s">
        <v>200</v>
      </c>
      <c r="G904" s="102">
        <v>54</v>
      </c>
      <c r="H904" s="102">
        <v>54</v>
      </c>
      <c r="I904" s="62">
        <f>G904-H904</f>
        <v>0</v>
      </c>
    </row>
    <row r="905" spans="1:9" s="13" customFormat="1" ht="15.75" customHeight="1">
      <c r="A905" s="237" t="s">
        <v>499</v>
      </c>
      <c r="B905" s="47"/>
      <c r="C905" s="48" t="s">
        <v>172</v>
      </c>
      <c r="D905" s="48" t="s">
        <v>171</v>
      </c>
      <c r="E905" s="49" t="s">
        <v>498</v>
      </c>
      <c r="F905" s="56"/>
      <c r="G905" s="62">
        <f aca="true" t="shared" si="181" ref="G905:I906">G906</f>
        <v>9453.1</v>
      </c>
      <c r="H905" s="62">
        <f t="shared" si="181"/>
        <v>4600</v>
      </c>
      <c r="I905" s="62">
        <f t="shared" si="181"/>
        <v>4853.1</v>
      </c>
    </row>
    <row r="906" spans="1:9" s="13" customFormat="1" ht="15.75">
      <c r="A906" s="162" t="s">
        <v>227</v>
      </c>
      <c r="B906" s="47"/>
      <c r="C906" s="48" t="s">
        <v>172</v>
      </c>
      <c r="D906" s="48" t="s">
        <v>171</v>
      </c>
      <c r="E906" s="49" t="s">
        <v>498</v>
      </c>
      <c r="F906" s="56" t="s">
        <v>199</v>
      </c>
      <c r="G906" s="62">
        <f t="shared" si="181"/>
        <v>9453.1</v>
      </c>
      <c r="H906" s="62">
        <f t="shared" si="181"/>
        <v>4600</v>
      </c>
      <c r="I906" s="62">
        <f t="shared" si="181"/>
        <v>4853.1</v>
      </c>
    </row>
    <row r="907" spans="1:9" s="13" customFormat="1" ht="15.75">
      <c r="A907" s="270" t="s">
        <v>179</v>
      </c>
      <c r="B907" s="47"/>
      <c r="C907" s="48" t="s">
        <v>172</v>
      </c>
      <c r="D907" s="48" t="s">
        <v>171</v>
      </c>
      <c r="E907" s="49" t="s">
        <v>498</v>
      </c>
      <c r="F907" s="56" t="s">
        <v>200</v>
      </c>
      <c r="G907" s="102">
        <v>9453.1</v>
      </c>
      <c r="H907" s="102">
        <f>4100+500</f>
        <v>4600</v>
      </c>
      <c r="I907" s="62">
        <f>G907-H907</f>
        <v>4853.1</v>
      </c>
    </row>
    <row r="908" spans="1:9" s="13" customFormat="1" ht="34.5" customHeight="1">
      <c r="A908" s="237" t="s">
        <v>691</v>
      </c>
      <c r="B908" s="47"/>
      <c r="C908" s="48" t="s">
        <v>172</v>
      </c>
      <c r="D908" s="48" t="s">
        <v>171</v>
      </c>
      <c r="E908" s="49" t="s">
        <v>690</v>
      </c>
      <c r="F908" s="56"/>
      <c r="G908" s="62">
        <f aca="true" t="shared" si="182" ref="G908:I909">G909</f>
        <v>6537.4</v>
      </c>
      <c r="H908" s="62">
        <f t="shared" si="182"/>
        <v>6537.4</v>
      </c>
      <c r="I908" s="62">
        <f t="shared" si="182"/>
        <v>0</v>
      </c>
    </row>
    <row r="909" spans="1:9" s="13" customFormat="1" ht="15.75">
      <c r="A909" s="162" t="s">
        <v>227</v>
      </c>
      <c r="B909" s="47"/>
      <c r="C909" s="48" t="s">
        <v>172</v>
      </c>
      <c r="D909" s="48" t="s">
        <v>171</v>
      </c>
      <c r="E909" s="49" t="s">
        <v>690</v>
      </c>
      <c r="F909" s="56" t="s">
        <v>199</v>
      </c>
      <c r="G909" s="62">
        <f t="shared" si="182"/>
        <v>6537.4</v>
      </c>
      <c r="H909" s="62">
        <f t="shared" si="182"/>
        <v>6537.4</v>
      </c>
      <c r="I909" s="62">
        <f t="shared" si="182"/>
        <v>0</v>
      </c>
    </row>
    <row r="910" spans="1:9" s="13" customFormat="1" ht="15.75">
      <c r="A910" s="270" t="s">
        <v>179</v>
      </c>
      <c r="B910" s="47"/>
      <c r="C910" s="48" t="s">
        <v>172</v>
      </c>
      <c r="D910" s="48" t="s">
        <v>171</v>
      </c>
      <c r="E910" s="49" t="s">
        <v>690</v>
      </c>
      <c r="F910" s="56" t="s">
        <v>200</v>
      </c>
      <c r="G910" s="102">
        <f>4132.8+740-663.3-1971.1-135.3+4434.3</f>
        <v>6537.4</v>
      </c>
      <c r="H910" s="102">
        <f>4132.8+740-663.3-1971.1-135.3+4434.3</f>
        <v>6537.4</v>
      </c>
      <c r="I910" s="62">
        <f>G910-H910</f>
        <v>0</v>
      </c>
    </row>
    <row r="911" spans="1:9" s="13" customFormat="1" ht="30.75" customHeight="1">
      <c r="A911" s="237" t="s">
        <v>497</v>
      </c>
      <c r="B911" s="47"/>
      <c r="C911" s="48" t="s">
        <v>172</v>
      </c>
      <c r="D911" s="48" t="s">
        <v>171</v>
      </c>
      <c r="E911" s="49" t="s">
        <v>496</v>
      </c>
      <c r="F911" s="56"/>
      <c r="G911" s="62">
        <f aca="true" t="shared" si="183" ref="G911:I912">G912</f>
        <v>11061.7</v>
      </c>
      <c r="H911" s="62">
        <f t="shared" si="183"/>
        <v>4022</v>
      </c>
      <c r="I911" s="62">
        <f t="shared" si="183"/>
        <v>7039.700000000001</v>
      </c>
    </row>
    <row r="912" spans="1:9" s="13" customFormat="1" ht="15.75">
      <c r="A912" s="236" t="s">
        <v>226</v>
      </c>
      <c r="B912" s="47"/>
      <c r="C912" s="48" t="s">
        <v>172</v>
      </c>
      <c r="D912" s="48" t="s">
        <v>171</v>
      </c>
      <c r="E912" s="49" t="s">
        <v>496</v>
      </c>
      <c r="F912" s="56" t="s">
        <v>188</v>
      </c>
      <c r="G912" s="62">
        <f t="shared" si="183"/>
        <v>11061.7</v>
      </c>
      <c r="H912" s="62">
        <f t="shared" si="183"/>
        <v>4022</v>
      </c>
      <c r="I912" s="62">
        <f t="shared" si="183"/>
        <v>7039.700000000001</v>
      </c>
    </row>
    <row r="913" spans="1:9" s="13" customFormat="1" ht="15.75">
      <c r="A913" s="281" t="s">
        <v>189</v>
      </c>
      <c r="B913" s="47"/>
      <c r="C913" s="48" t="s">
        <v>172</v>
      </c>
      <c r="D913" s="48" t="s">
        <v>171</v>
      </c>
      <c r="E913" s="49" t="s">
        <v>496</v>
      </c>
      <c r="F913" s="56" t="s">
        <v>187</v>
      </c>
      <c r="G913" s="102">
        <v>11061.7</v>
      </c>
      <c r="H913" s="102">
        <v>4022</v>
      </c>
      <c r="I913" s="62">
        <f>G913-H913</f>
        <v>7039.700000000001</v>
      </c>
    </row>
    <row r="914" spans="1:9" s="13" customFormat="1" ht="15" customHeight="1">
      <c r="A914" s="241" t="s">
        <v>539</v>
      </c>
      <c r="B914" s="51"/>
      <c r="C914" s="45" t="s">
        <v>172</v>
      </c>
      <c r="D914" s="45" t="s">
        <v>171</v>
      </c>
      <c r="E914" s="52" t="s">
        <v>80</v>
      </c>
      <c r="F914" s="57"/>
      <c r="G914" s="58">
        <f>G915</f>
        <v>217.9</v>
      </c>
      <c r="H914" s="58">
        <f aca="true" t="shared" si="184" ref="H914:I916">H915</f>
        <v>217.9</v>
      </c>
      <c r="I914" s="58">
        <f t="shared" si="184"/>
        <v>0</v>
      </c>
    </row>
    <row r="915" spans="1:9" s="13" customFormat="1" ht="15.75">
      <c r="A915" s="237" t="s">
        <v>540</v>
      </c>
      <c r="B915" s="47"/>
      <c r="C915" s="48" t="s">
        <v>172</v>
      </c>
      <c r="D915" s="48" t="s">
        <v>171</v>
      </c>
      <c r="E915" s="49" t="s">
        <v>81</v>
      </c>
      <c r="F915" s="56"/>
      <c r="G915" s="62">
        <f>G916</f>
        <v>217.9</v>
      </c>
      <c r="H915" s="62">
        <f t="shared" si="184"/>
        <v>217.9</v>
      </c>
      <c r="I915" s="62">
        <f t="shared" si="184"/>
        <v>0</v>
      </c>
    </row>
    <row r="916" spans="1:9" s="13" customFormat="1" ht="15.75">
      <c r="A916" s="236" t="s">
        <v>226</v>
      </c>
      <c r="B916" s="47"/>
      <c r="C916" s="48" t="s">
        <v>172</v>
      </c>
      <c r="D916" s="48" t="s">
        <v>171</v>
      </c>
      <c r="E916" s="49" t="s">
        <v>81</v>
      </c>
      <c r="F916" s="56" t="s">
        <v>188</v>
      </c>
      <c r="G916" s="62">
        <f>G917</f>
        <v>217.9</v>
      </c>
      <c r="H916" s="62">
        <f t="shared" si="184"/>
        <v>217.9</v>
      </c>
      <c r="I916" s="62">
        <f t="shared" si="184"/>
        <v>0</v>
      </c>
    </row>
    <row r="917" spans="1:9" s="13" customFormat="1" ht="15.75">
      <c r="A917" s="281" t="s">
        <v>189</v>
      </c>
      <c r="B917" s="47"/>
      <c r="C917" s="48" t="s">
        <v>172</v>
      </c>
      <c r="D917" s="48" t="s">
        <v>171</v>
      </c>
      <c r="E917" s="49" t="s">
        <v>81</v>
      </c>
      <c r="F917" s="56" t="s">
        <v>187</v>
      </c>
      <c r="G917" s="102">
        <f>166.8+51.1</f>
        <v>217.9</v>
      </c>
      <c r="H917" s="102">
        <f>166.8+51.1</f>
        <v>217.9</v>
      </c>
      <c r="I917" s="62">
        <f>G917-H917</f>
        <v>0</v>
      </c>
    </row>
    <row r="918" spans="1:9" s="31" customFormat="1" ht="15.75">
      <c r="A918" s="275" t="s">
        <v>512</v>
      </c>
      <c r="B918" s="51"/>
      <c r="C918" s="45" t="s">
        <v>172</v>
      </c>
      <c r="D918" s="45" t="s">
        <v>171</v>
      </c>
      <c r="E918" s="52" t="s">
        <v>511</v>
      </c>
      <c r="F918" s="57"/>
      <c r="G918" s="58">
        <f>G919</f>
        <v>11467</v>
      </c>
      <c r="H918" s="58">
        <f>H919</f>
        <v>11467</v>
      </c>
      <c r="I918" s="58">
        <f>I919</f>
        <v>0</v>
      </c>
    </row>
    <row r="919" spans="1:9" s="31" customFormat="1" ht="15.75">
      <c r="A919" s="251" t="s">
        <v>513</v>
      </c>
      <c r="B919" s="51"/>
      <c r="C919" s="45" t="s">
        <v>172</v>
      </c>
      <c r="D919" s="45" t="s">
        <v>171</v>
      </c>
      <c r="E919" s="52" t="s">
        <v>281</v>
      </c>
      <c r="F919" s="56"/>
      <c r="G919" s="62">
        <f>G920+G923+G926+G929+G932</f>
        <v>11467</v>
      </c>
      <c r="H919" s="62">
        <f>H920+H923+H926+H929+H932</f>
        <v>11467</v>
      </c>
      <c r="I919" s="62">
        <f>I920+I923+I926+I929+I932</f>
        <v>0</v>
      </c>
    </row>
    <row r="920" spans="1:9" s="31" customFormat="1" ht="31.5">
      <c r="A920" s="237" t="s">
        <v>651</v>
      </c>
      <c r="B920" s="51"/>
      <c r="C920" s="48" t="s">
        <v>172</v>
      </c>
      <c r="D920" s="48" t="s">
        <v>171</v>
      </c>
      <c r="E920" s="49" t="s">
        <v>650</v>
      </c>
      <c r="F920" s="56"/>
      <c r="G920" s="62">
        <f aca="true" t="shared" si="185" ref="G920:I921">G921</f>
        <v>2503.8</v>
      </c>
      <c r="H920" s="62">
        <f t="shared" si="185"/>
        <v>2503.8</v>
      </c>
      <c r="I920" s="62">
        <f t="shared" si="185"/>
        <v>0</v>
      </c>
    </row>
    <row r="921" spans="1:9" s="31" customFormat="1" ht="15.75">
      <c r="A921" s="162" t="s">
        <v>227</v>
      </c>
      <c r="B921" s="47"/>
      <c r="C921" s="48" t="s">
        <v>172</v>
      </c>
      <c r="D921" s="48" t="s">
        <v>171</v>
      </c>
      <c r="E921" s="49" t="s">
        <v>650</v>
      </c>
      <c r="F921" s="56" t="s">
        <v>199</v>
      </c>
      <c r="G921" s="62">
        <f t="shared" si="185"/>
        <v>2503.8</v>
      </c>
      <c r="H921" s="62">
        <f t="shared" si="185"/>
        <v>2503.8</v>
      </c>
      <c r="I921" s="62">
        <f t="shared" si="185"/>
        <v>0</v>
      </c>
    </row>
    <row r="922" spans="1:9" s="31" customFormat="1" ht="15.75">
      <c r="A922" s="270" t="s">
        <v>179</v>
      </c>
      <c r="B922" s="55"/>
      <c r="C922" s="48" t="s">
        <v>172</v>
      </c>
      <c r="D922" s="48" t="s">
        <v>171</v>
      </c>
      <c r="E922" s="49" t="s">
        <v>650</v>
      </c>
      <c r="F922" s="56" t="s">
        <v>200</v>
      </c>
      <c r="G922" s="62">
        <v>2503.8</v>
      </c>
      <c r="H922" s="62">
        <v>2503.8</v>
      </c>
      <c r="I922" s="62">
        <f>G922-H922</f>
        <v>0</v>
      </c>
    </row>
    <row r="923" spans="1:9" s="31" customFormat="1" ht="31.5">
      <c r="A923" s="237" t="s">
        <v>659</v>
      </c>
      <c r="B923" s="51"/>
      <c r="C923" s="48" t="s">
        <v>172</v>
      </c>
      <c r="D923" s="48" t="s">
        <v>171</v>
      </c>
      <c r="E923" s="49" t="s">
        <v>658</v>
      </c>
      <c r="F923" s="56"/>
      <c r="G923" s="62">
        <f aca="true" t="shared" si="186" ref="G923:I924">G924</f>
        <v>2997.1</v>
      </c>
      <c r="H923" s="62">
        <f t="shared" si="186"/>
        <v>2997.1</v>
      </c>
      <c r="I923" s="62">
        <f t="shared" si="186"/>
        <v>0</v>
      </c>
    </row>
    <row r="924" spans="1:9" s="31" customFormat="1" ht="15.75">
      <c r="A924" s="162" t="s">
        <v>227</v>
      </c>
      <c r="B924" s="47"/>
      <c r="C924" s="48" t="s">
        <v>172</v>
      </c>
      <c r="D924" s="48" t="s">
        <v>171</v>
      </c>
      <c r="E924" s="49" t="s">
        <v>658</v>
      </c>
      <c r="F924" s="56" t="s">
        <v>199</v>
      </c>
      <c r="G924" s="62">
        <f t="shared" si="186"/>
        <v>2997.1</v>
      </c>
      <c r="H924" s="62">
        <f t="shared" si="186"/>
        <v>2997.1</v>
      </c>
      <c r="I924" s="62">
        <f t="shared" si="186"/>
        <v>0</v>
      </c>
    </row>
    <row r="925" spans="1:9" s="31" customFormat="1" ht="15.75">
      <c r="A925" s="270" t="s">
        <v>179</v>
      </c>
      <c r="B925" s="55"/>
      <c r="C925" s="48" t="s">
        <v>172</v>
      </c>
      <c r="D925" s="48" t="s">
        <v>171</v>
      </c>
      <c r="E925" s="49" t="s">
        <v>658</v>
      </c>
      <c r="F925" s="56" t="s">
        <v>200</v>
      </c>
      <c r="G925" s="62">
        <v>2997.1</v>
      </c>
      <c r="H925" s="62">
        <v>2997.1</v>
      </c>
      <c r="I925" s="62">
        <f>G925-H925</f>
        <v>0</v>
      </c>
    </row>
    <row r="926" spans="1:9" s="31" customFormat="1" ht="31.5">
      <c r="A926" s="237" t="s">
        <v>653</v>
      </c>
      <c r="B926" s="51"/>
      <c r="C926" s="48" t="s">
        <v>172</v>
      </c>
      <c r="D926" s="48" t="s">
        <v>171</v>
      </c>
      <c r="E926" s="49" t="s">
        <v>652</v>
      </c>
      <c r="F926" s="56"/>
      <c r="G926" s="62">
        <f aca="true" t="shared" si="187" ref="G926:I927">G927</f>
        <v>1998.3</v>
      </c>
      <c r="H926" s="62">
        <f t="shared" si="187"/>
        <v>1998.3</v>
      </c>
      <c r="I926" s="62">
        <f t="shared" si="187"/>
        <v>0</v>
      </c>
    </row>
    <row r="927" spans="1:9" s="31" customFormat="1" ht="15.75">
      <c r="A927" s="162" t="s">
        <v>227</v>
      </c>
      <c r="B927" s="47"/>
      <c r="C927" s="48" t="s">
        <v>172</v>
      </c>
      <c r="D927" s="48" t="s">
        <v>171</v>
      </c>
      <c r="E927" s="49" t="s">
        <v>652</v>
      </c>
      <c r="F927" s="56" t="s">
        <v>199</v>
      </c>
      <c r="G927" s="62">
        <f t="shared" si="187"/>
        <v>1998.3</v>
      </c>
      <c r="H927" s="62">
        <f t="shared" si="187"/>
        <v>1998.3</v>
      </c>
      <c r="I927" s="62">
        <f t="shared" si="187"/>
        <v>0</v>
      </c>
    </row>
    <row r="928" spans="1:9" s="31" customFormat="1" ht="15.75">
      <c r="A928" s="270" t="s">
        <v>179</v>
      </c>
      <c r="B928" s="55"/>
      <c r="C928" s="48" t="s">
        <v>172</v>
      </c>
      <c r="D928" s="48" t="s">
        <v>171</v>
      </c>
      <c r="E928" s="49" t="s">
        <v>652</v>
      </c>
      <c r="F928" s="56" t="s">
        <v>200</v>
      </c>
      <c r="G928" s="62">
        <v>1998.3</v>
      </c>
      <c r="H928" s="62">
        <v>1998.3</v>
      </c>
      <c r="I928" s="62">
        <f>G928-H928</f>
        <v>0</v>
      </c>
    </row>
    <row r="929" spans="1:9" s="31" customFormat="1" ht="31.5">
      <c r="A929" s="237" t="s">
        <v>655</v>
      </c>
      <c r="B929" s="51"/>
      <c r="C929" s="48" t="s">
        <v>172</v>
      </c>
      <c r="D929" s="48" t="s">
        <v>171</v>
      </c>
      <c r="E929" s="49" t="s">
        <v>654</v>
      </c>
      <c r="F929" s="56"/>
      <c r="G929" s="62">
        <f aca="true" t="shared" si="188" ref="G929:I930">G930</f>
        <v>970.7</v>
      </c>
      <c r="H929" s="62">
        <f t="shared" si="188"/>
        <v>970.7</v>
      </c>
      <c r="I929" s="62">
        <f t="shared" si="188"/>
        <v>0</v>
      </c>
    </row>
    <row r="930" spans="1:9" s="31" customFormat="1" ht="15.75">
      <c r="A930" s="162" t="s">
        <v>227</v>
      </c>
      <c r="B930" s="47"/>
      <c r="C930" s="48" t="s">
        <v>172</v>
      </c>
      <c r="D930" s="48" t="s">
        <v>171</v>
      </c>
      <c r="E930" s="49" t="s">
        <v>654</v>
      </c>
      <c r="F930" s="56" t="s">
        <v>199</v>
      </c>
      <c r="G930" s="62">
        <f t="shared" si="188"/>
        <v>970.7</v>
      </c>
      <c r="H930" s="62">
        <f t="shared" si="188"/>
        <v>970.7</v>
      </c>
      <c r="I930" s="62">
        <f t="shared" si="188"/>
        <v>0</v>
      </c>
    </row>
    <row r="931" spans="1:9" s="31" customFormat="1" ht="15.75">
      <c r="A931" s="270" t="s">
        <v>179</v>
      </c>
      <c r="B931" s="55"/>
      <c r="C931" s="48" t="s">
        <v>172</v>
      </c>
      <c r="D931" s="48" t="s">
        <v>171</v>
      </c>
      <c r="E931" s="49" t="s">
        <v>654</v>
      </c>
      <c r="F931" s="56" t="s">
        <v>200</v>
      </c>
      <c r="G931" s="62">
        <v>970.7</v>
      </c>
      <c r="H931" s="62">
        <v>970.7</v>
      </c>
      <c r="I931" s="62">
        <f>G931-H931</f>
        <v>0</v>
      </c>
    </row>
    <row r="932" spans="1:9" s="31" customFormat="1" ht="37.5" customHeight="1">
      <c r="A932" s="237" t="s">
        <v>657</v>
      </c>
      <c r="B932" s="51"/>
      <c r="C932" s="48" t="s">
        <v>172</v>
      </c>
      <c r="D932" s="48" t="s">
        <v>171</v>
      </c>
      <c r="E932" s="49" t="s">
        <v>656</v>
      </c>
      <c r="F932" s="56"/>
      <c r="G932" s="62">
        <f aca="true" t="shared" si="189" ref="G932:I933">G933</f>
        <v>2997.1</v>
      </c>
      <c r="H932" s="62">
        <f t="shared" si="189"/>
        <v>2997.1</v>
      </c>
      <c r="I932" s="62">
        <f t="shared" si="189"/>
        <v>0</v>
      </c>
    </row>
    <row r="933" spans="1:9" s="31" customFormat="1" ht="15.75">
      <c r="A933" s="162" t="s">
        <v>227</v>
      </c>
      <c r="B933" s="47"/>
      <c r="C933" s="48" t="s">
        <v>172</v>
      </c>
      <c r="D933" s="48" t="s">
        <v>171</v>
      </c>
      <c r="E933" s="49" t="s">
        <v>656</v>
      </c>
      <c r="F933" s="56" t="s">
        <v>199</v>
      </c>
      <c r="G933" s="62">
        <f t="shared" si="189"/>
        <v>2997.1</v>
      </c>
      <c r="H933" s="62">
        <f t="shared" si="189"/>
        <v>2997.1</v>
      </c>
      <c r="I933" s="62">
        <f t="shared" si="189"/>
        <v>0</v>
      </c>
    </row>
    <row r="934" spans="1:9" s="31" customFormat="1" ht="15.75">
      <c r="A934" s="270" t="s">
        <v>179</v>
      </c>
      <c r="B934" s="55"/>
      <c r="C934" s="48" t="s">
        <v>172</v>
      </c>
      <c r="D934" s="48" t="s">
        <v>171</v>
      </c>
      <c r="E934" s="49" t="s">
        <v>656</v>
      </c>
      <c r="F934" s="56" t="s">
        <v>200</v>
      </c>
      <c r="G934" s="62">
        <v>2997.1</v>
      </c>
      <c r="H934" s="62">
        <v>2997.1</v>
      </c>
      <c r="I934" s="62">
        <f>G934-H934</f>
        <v>0</v>
      </c>
    </row>
    <row r="935" spans="1:9" s="13" customFormat="1" ht="15.75">
      <c r="A935" s="285" t="s">
        <v>8</v>
      </c>
      <c r="B935" s="105"/>
      <c r="C935" s="103" t="s">
        <v>172</v>
      </c>
      <c r="D935" s="103" t="s">
        <v>158</v>
      </c>
      <c r="E935" s="106"/>
      <c r="F935" s="107"/>
      <c r="G935" s="104">
        <f>G936+G949+G986+G964</f>
        <v>90524.84</v>
      </c>
      <c r="H935" s="104">
        <f>H936+H949+H986</f>
        <v>59442.340000000004</v>
      </c>
      <c r="I935" s="104">
        <f>I936+I949+I986+I964</f>
        <v>31082.5</v>
      </c>
    </row>
    <row r="936" spans="1:9" s="13" customFormat="1" ht="31.5">
      <c r="A936" s="233" t="s">
        <v>452</v>
      </c>
      <c r="B936" s="51"/>
      <c r="C936" s="45" t="s">
        <v>172</v>
      </c>
      <c r="D936" s="45" t="s">
        <v>158</v>
      </c>
      <c r="E936" s="52" t="s">
        <v>328</v>
      </c>
      <c r="F936" s="57"/>
      <c r="G936" s="58">
        <f>G937+G940+G943+G946</f>
        <v>32693.54</v>
      </c>
      <c r="H936" s="58">
        <f>H937+H940+H943+H946</f>
        <v>30686.04</v>
      </c>
      <c r="I936" s="58">
        <f>I937+I940+I943+I946</f>
        <v>2007.5</v>
      </c>
    </row>
    <row r="937" spans="1:9" s="13" customFormat="1" ht="15.75">
      <c r="A937" s="239" t="s">
        <v>7</v>
      </c>
      <c r="B937" s="47"/>
      <c r="C937" s="48" t="s">
        <v>172</v>
      </c>
      <c r="D937" s="48" t="s">
        <v>158</v>
      </c>
      <c r="E937" s="49" t="s">
        <v>458</v>
      </c>
      <c r="F937" s="56"/>
      <c r="G937" s="62">
        <f aca="true" t="shared" si="190" ref="G937:I938">G938</f>
        <v>798.4</v>
      </c>
      <c r="H937" s="62">
        <f t="shared" si="190"/>
        <v>798.4</v>
      </c>
      <c r="I937" s="62">
        <f t="shared" si="190"/>
        <v>0</v>
      </c>
    </row>
    <row r="938" spans="1:9" s="13" customFormat="1" ht="15.75">
      <c r="A938" s="236" t="s">
        <v>226</v>
      </c>
      <c r="B938" s="51"/>
      <c r="C938" s="48" t="s">
        <v>172</v>
      </c>
      <c r="D938" s="48" t="s">
        <v>158</v>
      </c>
      <c r="E938" s="49" t="s">
        <v>458</v>
      </c>
      <c r="F938" s="56" t="s">
        <v>188</v>
      </c>
      <c r="G938" s="62">
        <f t="shared" si="190"/>
        <v>798.4</v>
      </c>
      <c r="H938" s="62">
        <f t="shared" si="190"/>
        <v>798.4</v>
      </c>
      <c r="I938" s="62">
        <f t="shared" si="190"/>
        <v>0</v>
      </c>
    </row>
    <row r="939" spans="1:9" s="13" customFormat="1" ht="15.75">
      <c r="A939" s="236" t="s">
        <v>189</v>
      </c>
      <c r="B939" s="51"/>
      <c r="C939" s="48" t="s">
        <v>172</v>
      </c>
      <c r="D939" s="48" t="s">
        <v>158</v>
      </c>
      <c r="E939" s="49" t="s">
        <v>458</v>
      </c>
      <c r="F939" s="56" t="s">
        <v>187</v>
      </c>
      <c r="G939" s="62">
        <f>570+228.4</f>
        <v>798.4</v>
      </c>
      <c r="H939" s="62">
        <f>570+228.4</f>
        <v>798.4</v>
      </c>
      <c r="I939" s="62">
        <f>G939-H939</f>
        <v>0</v>
      </c>
    </row>
    <row r="940" spans="1:9" s="13" customFormat="1" ht="31.5">
      <c r="A940" s="239" t="s">
        <v>454</v>
      </c>
      <c r="B940" s="47"/>
      <c r="C940" s="48" t="s">
        <v>172</v>
      </c>
      <c r="D940" s="48" t="s">
        <v>158</v>
      </c>
      <c r="E940" s="49" t="s">
        <v>330</v>
      </c>
      <c r="F940" s="56"/>
      <c r="G940" s="62">
        <f aca="true" t="shared" si="191" ref="G940:I941">G941</f>
        <v>2500</v>
      </c>
      <c r="H940" s="62">
        <f t="shared" si="191"/>
        <v>2500</v>
      </c>
      <c r="I940" s="62">
        <f t="shared" si="191"/>
        <v>0</v>
      </c>
    </row>
    <row r="941" spans="1:9" s="13" customFormat="1" ht="15.75">
      <c r="A941" s="236" t="s">
        <v>226</v>
      </c>
      <c r="B941" s="51"/>
      <c r="C941" s="48" t="s">
        <v>172</v>
      </c>
      <c r="D941" s="48" t="s">
        <v>158</v>
      </c>
      <c r="E941" s="49" t="s">
        <v>330</v>
      </c>
      <c r="F941" s="56" t="s">
        <v>188</v>
      </c>
      <c r="G941" s="62">
        <f t="shared" si="191"/>
        <v>2500</v>
      </c>
      <c r="H941" s="62">
        <f t="shared" si="191"/>
        <v>2500</v>
      </c>
      <c r="I941" s="62">
        <f t="shared" si="191"/>
        <v>0</v>
      </c>
    </row>
    <row r="942" spans="1:9" s="13" customFormat="1" ht="15.75">
      <c r="A942" s="236" t="s">
        <v>189</v>
      </c>
      <c r="B942" s="51"/>
      <c r="C942" s="48" t="s">
        <v>172</v>
      </c>
      <c r="D942" s="48" t="s">
        <v>158</v>
      </c>
      <c r="E942" s="49" t="s">
        <v>330</v>
      </c>
      <c r="F942" s="56" t="s">
        <v>187</v>
      </c>
      <c r="G942" s="62">
        <v>2500</v>
      </c>
      <c r="H942" s="62">
        <v>2500</v>
      </c>
      <c r="I942" s="62">
        <f>G942-H942</f>
        <v>0</v>
      </c>
    </row>
    <row r="943" spans="1:9" s="13" customFormat="1" ht="15.75">
      <c r="A943" s="239" t="s">
        <v>455</v>
      </c>
      <c r="B943" s="47"/>
      <c r="C943" s="48" t="s">
        <v>172</v>
      </c>
      <c r="D943" s="48" t="s">
        <v>158</v>
      </c>
      <c r="E943" s="49" t="s">
        <v>453</v>
      </c>
      <c r="F943" s="56"/>
      <c r="G943" s="62">
        <f aca="true" t="shared" si="192" ref="G943:I944">G944</f>
        <v>26987.64</v>
      </c>
      <c r="H943" s="62">
        <f t="shared" si="192"/>
        <v>26987.64</v>
      </c>
      <c r="I943" s="62">
        <f t="shared" si="192"/>
        <v>0</v>
      </c>
    </row>
    <row r="944" spans="1:9" s="13" customFormat="1" ht="15.75">
      <c r="A944" s="236" t="s">
        <v>226</v>
      </c>
      <c r="B944" s="51"/>
      <c r="C944" s="48" t="s">
        <v>172</v>
      </c>
      <c r="D944" s="48" t="s">
        <v>158</v>
      </c>
      <c r="E944" s="49" t="s">
        <v>453</v>
      </c>
      <c r="F944" s="56" t="s">
        <v>188</v>
      </c>
      <c r="G944" s="62">
        <f t="shared" si="192"/>
        <v>26987.64</v>
      </c>
      <c r="H944" s="62">
        <f t="shared" si="192"/>
        <v>26987.64</v>
      </c>
      <c r="I944" s="62">
        <f t="shared" si="192"/>
        <v>0</v>
      </c>
    </row>
    <row r="945" spans="1:9" s="13" customFormat="1" ht="15.75">
      <c r="A945" s="236" t="s">
        <v>189</v>
      </c>
      <c r="B945" s="51"/>
      <c r="C945" s="48" t="s">
        <v>172</v>
      </c>
      <c r="D945" s="48" t="s">
        <v>158</v>
      </c>
      <c r="E945" s="49" t="s">
        <v>453</v>
      </c>
      <c r="F945" s="56" t="s">
        <v>187</v>
      </c>
      <c r="G945" s="62">
        <f>6898.4-2000+22089.24</f>
        <v>26987.64</v>
      </c>
      <c r="H945" s="62">
        <f>6898.4-2000+22089.24</f>
        <v>26987.64</v>
      </c>
      <c r="I945" s="62">
        <f>G945-H945</f>
        <v>0</v>
      </c>
    </row>
    <row r="946" spans="1:9" s="13" customFormat="1" ht="31.5">
      <c r="A946" s="239" t="s">
        <v>456</v>
      </c>
      <c r="B946" s="47"/>
      <c r="C946" s="48" t="s">
        <v>172</v>
      </c>
      <c r="D946" s="48" t="s">
        <v>158</v>
      </c>
      <c r="E946" s="49" t="s">
        <v>457</v>
      </c>
      <c r="F946" s="56"/>
      <c r="G946" s="62">
        <f aca="true" t="shared" si="193" ref="G946:I947">G947</f>
        <v>2407.5</v>
      </c>
      <c r="H946" s="62">
        <f t="shared" si="193"/>
        <v>400</v>
      </c>
      <c r="I946" s="62">
        <f t="shared" si="193"/>
        <v>2007.5</v>
      </c>
    </row>
    <row r="947" spans="1:9" s="13" customFormat="1" ht="15.75">
      <c r="A947" s="236" t="s">
        <v>226</v>
      </c>
      <c r="B947" s="51"/>
      <c r="C947" s="48" t="s">
        <v>172</v>
      </c>
      <c r="D947" s="48" t="s">
        <v>158</v>
      </c>
      <c r="E947" s="49" t="s">
        <v>457</v>
      </c>
      <c r="F947" s="56" t="s">
        <v>188</v>
      </c>
      <c r="G947" s="62">
        <f t="shared" si="193"/>
        <v>2407.5</v>
      </c>
      <c r="H947" s="62">
        <f t="shared" si="193"/>
        <v>400</v>
      </c>
      <c r="I947" s="62">
        <f t="shared" si="193"/>
        <v>2007.5</v>
      </c>
    </row>
    <row r="948" spans="1:9" s="13" customFormat="1" ht="15.75">
      <c r="A948" s="236" t="s">
        <v>189</v>
      </c>
      <c r="B948" s="51"/>
      <c r="C948" s="48" t="s">
        <v>172</v>
      </c>
      <c r="D948" s="48" t="s">
        <v>158</v>
      </c>
      <c r="E948" s="49" t="s">
        <v>457</v>
      </c>
      <c r="F948" s="56" t="s">
        <v>187</v>
      </c>
      <c r="G948" s="62">
        <v>2407.5</v>
      </c>
      <c r="H948" s="62">
        <v>400</v>
      </c>
      <c r="I948" s="62">
        <f>G948-H948</f>
        <v>2007.5</v>
      </c>
    </row>
    <row r="949" spans="1:9" s="13" customFormat="1" ht="15.75">
      <c r="A949" s="238" t="s">
        <v>446</v>
      </c>
      <c r="B949" s="51"/>
      <c r="C949" s="45" t="s">
        <v>172</v>
      </c>
      <c r="D949" s="45" t="s">
        <v>158</v>
      </c>
      <c r="E949" s="52" t="s">
        <v>17</v>
      </c>
      <c r="F949" s="57"/>
      <c r="G949" s="58">
        <f>G950+G953+G958+G961</f>
        <v>28366</v>
      </c>
      <c r="H949" s="58">
        <f>H950+H953+H958</f>
        <v>26791</v>
      </c>
      <c r="I949" s="58">
        <f>I950+I953+I958+I961</f>
        <v>1575</v>
      </c>
    </row>
    <row r="950" spans="1:9" s="13" customFormat="1" ht="15.75">
      <c r="A950" s="237" t="s">
        <v>106</v>
      </c>
      <c r="B950" s="51"/>
      <c r="C950" s="48" t="s">
        <v>172</v>
      </c>
      <c r="D950" s="48" t="s">
        <v>158</v>
      </c>
      <c r="E950" s="49" t="s">
        <v>459</v>
      </c>
      <c r="F950" s="56"/>
      <c r="G950" s="62">
        <f aca="true" t="shared" si="194" ref="G950:I951">G951</f>
        <v>7199.5</v>
      </c>
      <c r="H950" s="62">
        <f t="shared" si="194"/>
        <v>7199.5</v>
      </c>
      <c r="I950" s="62">
        <f t="shared" si="194"/>
        <v>0</v>
      </c>
    </row>
    <row r="951" spans="1:9" s="13" customFormat="1" ht="31.5">
      <c r="A951" s="236" t="s">
        <v>263</v>
      </c>
      <c r="B951" s="51"/>
      <c r="C951" s="48" t="s">
        <v>172</v>
      </c>
      <c r="D951" s="48" t="s">
        <v>158</v>
      </c>
      <c r="E951" s="49" t="s">
        <v>459</v>
      </c>
      <c r="F951" s="56" t="s">
        <v>178</v>
      </c>
      <c r="G951" s="62">
        <f t="shared" si="194"/>
        <v>7199.5</v>
      </c>
      <c r="H951" s="62">
        <f t="shared" si="194"/>
        <v>7199.5</v>
      </c>
      <c r="I951" s="62">
        <f t="shared" si="194"/>
        <v>0</v>
      </c>
    </row>
    <row r="952" spans="1:9" s="13" customFormat="1" ht="15.75">
      <c r="A952" s="236" t="s">
        <v>197</v>
      </c>
      <c r="B952" s="51"/>
      <c r="C952" s="48" t="s">
        <v>172</v>
      </c>
      <c r="D952" s="48" t="s">
        <v>158</v>
      </c>
      <c r="E952" s="49" t="s">
        <v>459</v>
      </c>
      <c r="F952" s="56" t="s">
        <v>196</v>
      </c>
      <c r="G952" s="62">
        <v>7199.5</v>
      </c>
      <c r="H952" s="62">
        <v>7199.5</v>
      </c>
      <c r="I952" s="62">
        <f>G952-H952</f>
        <v>0</v>
      </c>
    </row>
    <row r="953" spans="1:9" s="13" customFormat="1" ht="15.75">
      <c r="A953" s="237" t="s">
        <v>7</v>
      </c>
      <c r="B953" s="51"/>
      <c r="C953" s="48" t="s">
        <v>172</v>
      </c>
      <c r="D953" s="48" t="s">
        <v>158</v>
      </c>
      <c r="E953" s="49" t="s">
        <v>361</v>
      </c>
      <c r="F953" s="56"/>
      <c r="G953" s="62">
        <f>G954+G956</f>
        <v>4461.5</v>
      </c>
      <c r="H953" s="62">
        <f>H954+H956</f>
        <v>4461.5</v>
      </c>
      <c r="I953" s="62">
        <f>I954+I956</f>
        <v>0</v>
      </c>
    </row>
    <row r="954" spans="1:9" s="13" customFormat="1" ht="15.75">
      <c r="A954" s="236" t="s">
        <v>226</v>
      </c>
      <c r="B954" s="51"/>
      <c r="C954" s="48" t="s">
        <v>172</v>
      </c>
      <c r="D954" s="48" t="s">
        <v>158</v>
      </c>
      <c r="E954" s="49" t="s">
        <v>361</v>
      </c>
      <c r="F954" s="56" t="s">
        <v>188</v>
      </c>
      <c r="G954" s="62">
        <f>G955</f>
        <v>1138.7</v>
      </c>
      <c r="H954" s="62">
        <f>H955</f>
        <v>1138.7</v>
      </c>
      <c r="I954" s="62">
        <f>I955</f>
        <v>0</v>
      </c>
    </row>
    <row r="955" spans="1:9" s="13" customFormat="1" ht="15.75">
      <c r="A955" s="236" t="s">
        <v>189</v>
      </c>
      <c r="B955" s="51"/>
      <c r="C955" s="48" t="s">
        <v>172</v>
      </c>
      <c r="D955" s="48" t="s">
        <v>158</v>
      </c>
      <c r="E955" s="49" t="s">
        <v>361</v>
      </c>
      <c r="F955" s="56" t="s">
        <v>187</v>
      </c>
      <c r="G955" s="62">
        <v>1138.7</v>
      </c>
      <c r="H955" s="62">
        <v>1138.7</v>
      </c>
      <c r="I955" s="62">
        <f>G955-H955</f>
        <v>0</v>
      </c>
    </row>
    <row r="956" spans="1:9" s="13" customFormat="1" ht="31.5">
      <c r="A956" s="236" t="s">
        <v>263</v>
      </c>
      <c r="B956" s="51"/>
      <c r="C956" s="48" t="s">
        <v>172</v>
      </c>
      <c r="D956" s="48" t="s">
        <v>158</v>
      </c>
      <c r="E956" s="49" t="s">
        <v>361</v>
      </c>
      <c r="F956" s="56" t="s">
        <v>178</v>
      </c>
      <c r="G956" s="62">
        <f>G957</f>
        <v>3322.8</v>
      </c>
      <c r="H956" s="62">
        <f>H957</f>
        <v>3322.8</v>
      </c>
      <c r="I956" s="62">
        <f>I957</f>
        <v>0</v>
      </c>
    </row>
    <row r="957" spans="1:9" s="13" customFormat="1" ht="15.75">
      <c r="A957" s="236" t="s">
        <v>197</v>
      </c>
      <c r="B957" s="51"/>
      <c r="C957" s="48" t="s">
        <v>172</v>
      </c>
      <c r="D957" s="48" t="s">
        <v>158</v>
      </c>
      <c r="E957" s="49" t="s">
        <v>361</v>
      </c>
      <c r="F957" s="56" t="s">
        <v>196</v>
      </c>
      <c r="G957" s="62">
        <v>3322.8</v>
      </c>
      <c r="H957" s="62">
        <v>3322.8</v>
      </c>
      <c r="I957" s="62">
        <f>G957-H957</f>
        <v>0</v>
      </c>
    </row>
    <row r="958" spans="1:9" s="13" customFormat="1" ht="15.75">
      <c r="A958" s="237" t="s">
        <v>593</v>
      </c>
      <c r="B958" s="51"/>
      <c r="C958" s="48" t="s">
        <v>172</v>
      </c>
      <c r="D958" s="48" t="s">
        <v>158</v>
      </c>
      <c r="E958" s="49" t="s">
        <v>592</v>
      </c>
      <c r="F958" s="56"/>
      <c r="G958" s="62">
        <f aca="true" t="shared" si="195" ref="G958:I959">G959</f>
        <v>15130</v>
      </c>
      <c r="H958" s="62">
        <f t="shared" si="195"/>
        <v>15130</v>
      </c>
      <c r="I958" s="62">
        <f t="shared" si="195"/>
        <v>0</v>
      </c>
    </row>
    <row r="959" spans="1:9" s="13" customFormat="1" ht="15.75">
      <c r="A959" s="236" t="s">
        <v>226</v>
      </c>
      <c r="B959" s="51"/>
      <c r="C959" s="48" t="s">
        <v>172</v>
      </c>
      <c r="D959" s="48" t="s">
        <v>158</v>
      </c>
      <c r="E959" s="49" t="s">
        <v>592</v>
      </c>
      <c r="F959" s="56" t="s">
        <v>188</v>
      </c>
      <c r="G959" s="62">
        <f t="shared" si="195"/>
        <v>15130</v>
      </c>
      <c r="H959" s="62">
        <f t="shared" si="195"/>
        <v>15130</v>
      </c>
      <c r="I959" s="62">
        <f t="shared" si="195"/>
        <v>0</v>
      </c>
    </row>
    <row r="960" spans="1:9" s="13" customFormat="1" ht="15.75">
      <c r="A960" s="236" t="s">
        <v>189</v>
      </c>
      <c r="B960" s="51"/>
      <c r="C960" s="48" t="s">
        <v>172</v>
      </c>
      <c r="D960" s="48" t="s">
        <v>158</v>
      </c>
      <c r="E960" s="49" t="s">
        <v>592</v>
      </c>
      <c r="F960" s="56" t="s">
        <v>187</v>
      </c>
      <c r="G960" s="62">
        <f>13282+1618+230</f>
        <v>15130</v>
      </c>
      <c r="H960" s="62">
        <f>13282+1618+230</f>
        <v>15130</v>
      </c>
      <c r="I960" s="62">
        <f>G960-H960</f>
        <v>0</v>
      </c>
    </row>
    <row r="961" spans="1:9" s="13" customFormat="1" ht="31.5">
      <c r="A961" s="237" t="s">
        <v>724</v>
      </c>
      <c r="B961" s="51"/>
      <c r="C961" s="48" t="s">
        <v>172</v>
      </c>
      <c r="D961" s="48" t="s">
        <v>158</v>
      </c>
      <c r="E961" s="49" t="s">
        <v>723</v>
      </c>
      <c r="F961" s="56"/>
      <c r="G961" s="62">
        <f aca="true" t="shared" si="196" ref="G961:I962">G962</f>
        <v>1575</v>
      </c>
      <c r="H961" s="62">
        <f t="shared" si="196"/>
        <v>0</v>
      </c>
      <c r="I961" s="62">
        <f t="shared" si="196"/>
        <v>1575</v>
      </c>
    </row>
    <row r="962" spans="1:9" s="13" customFormat="1" ht="15.75">
      <c r="A962" s="236" t="s">
        <v>226</v>
      </c>
      <c r="B962" s="51"/>
      <c r="C962" s="48" t="s">
        <v>172</v>
      </c>
      <c r="D962" s="48" t="s">
        <v>158</v>
      </c>
      <c r="E962" s="49" t="s">
        <v>723</v>
      </c>
      <c r="F962" s="56" t="s">
        <v>188</v>
      </c>
      <c r="G962" s="62">
        <f t="shared" si="196"/>
        <v>1575</v>
      </c>
      <c r="H962" s="62">
        <f t="shared" si="196"/>
        <v>0</v>
      </c>
      <c r="I962" s="62">
        <f t="shared" si="196"/>
        <v>1575</v>
      </c>
    </row>
    <row r="963" spans="1:9" s="13" customFormat="1" ht="15.75">
      <c r="A963" s="236" t="s">
        <v>189</v>
      </c>
      <c r="B963" s="51"/>
      <c r="C963" s="48" t="s">
        <v>172</v>
      </c>
      <c r="D963" s="48" t="s">
        <v>158</v>
      </c>
      <c r="E963" s="49" t="s">
        <v>723</v>
      </c>
      <c r="F963" s="56" t="s">
        <v>187</v>
      </c>
      <c r="G963" s="62">
        <v>1575</v>
      </c>
      <c r="H963" s="62">
        <v>0</v>
      </c>
      <c r="I963" s="62">
        <f>G963-H963</f>
        <v>1575</v>
      </c>
    </row>
    <row r="964" spans="1:9" s="13" customFormat="1" ht="31.5">
      <c r="A964" s="251" t="s">
        <v>713</v>
      </c>
      <c r="B964" s="51"/>
      <c r="C964" s="45" t="s">
        <v>172</v>
      </c>
      <c r="D964" s="45" t="s">
        <v>158</v>
      </c>
      <c r="E964" s="52" t="s">
        <v>711</v>
      </c>
      <c r="F964" s="57"/>
      <c r="G964" s="58">
        <f>G965+G968+G971+G974+G977+G983+G980</f>
        <v>27500</v>
      </c>
      <c r="H964" s="58">
        <f>H967</f>
        <v>0</v>
      </c>
      <c r="I964" s="58">
        <f>I965+I968+I971+I974+I977+I983+I980</f>
        <v>27500</v>
      </c>
    </row>
    <row r="965" spans="1:9" s="13" customFormat="1" ht="47.25">
      <c r="A965" s="237" t="s">
        <v>725</v>
      </c>
      <c r="B965" s="47"/>
      <c r="C965" s="48" t="s">
        <v>172</v>
      </c>
      <c r="D965" s="48" t="s">
        <v>158</v>
      </c>
      <c r="E965" s="56" t="s">
        <v>712</v>
      </c>
      <c r="F965" s="56"/>
      <c r="G965" s="62">
        <f aca="true" t="shared" si="197" ref="G965:I966">G966</f>
        <v>2000</v>
      </c>
      <c r="H965" s="62">
        <f t="shared" si="197"/>
        <v>0</v>
      </c>
      <c r="I965" s="62">
        <f t="shared" si="197"/>
        <v>2000</v>
      </c>
    </row>
    <row r="966" spans="1:9" s="13" customFormat="1" ht="15.75">
      <c r="A966" s="236" t="s">
        <v>226</v>
      </c>
      <c r="B966" s="47"/>
      <c r="C966" s="48" t="s">
        <v>172</v>
      </c>
      <c r="D966" s="48" t="s">
        <v>158</v>
      </c>
      <c r="E966" s="56" t="s">
        <v>712</v>
      </c>
      <c r="F966" s="56" t="s">
        <v>188</v>
      </c>
      <c r="G966" s="62">
        <f t="shared" si="197"/>
        <v>2000</v>
      </c>
      <c r="H966" s="62">
        <f t="shared" si="197"/>
        <v>0</v>
      </c>
      <c r="I966" s="62">
        <f t="shared" si="197"/>
        <v>2000</v>
      </c>
    </row>
    <row r="967" spans="1:9" s="13" customFormat="1" ht="15.75">
      <c r="A967" s="236" t="s">
        <v>189</v>
      </c>
      <c r="B967" s="47"/>
      <c r="C967" s="48" t="s">
        <v>172</v>
      </c>
      <c r="D967" s="48" t="s">
        <v>158</v>
      </c>
      <c r="E967" s="56" t="s">
        <v>712</v>
      </c>
      <c r="F967" s="56" t="s">
        <v>187</v>
      </c>
      <c r="G967" s="62">
        <v>2000</v>
      </c>
      <c r="H967" s="62">
        <v>0</v>
      </c>
      <c r="I967" s="62">
        <f>G967-H967</f>
        <v>2000</v>
      </c>
    </row>
    <row r="968" spans="1:9" s="13" customFormat="1" ht="31.5">
      <c r="A968" s="237" t="s">
        <v>726</v>
      </c>
      <c r="B968" s="47"/>
      <c r="C968" s="48" t="s">
        <v>172</v>
      </c>
      <c r="D968" s="48" t="s">
        <v>158</v>
      </c>
      <c r="E968" s="56" t="s">
        <v>712</v>
      </c>
      <c r="F968" s="56"/>
      <c r="G968" s="62">
        <f aca="true" t="shared" si="198" ref="G968:I969">G969</f>
        <v>2000</v>
      </c>
      <c r="H968" s="62">
        <f t="shared" si="198"/>
        <v>0</v>
      </c>
      <c r="I968" s="62">
        <f t="shared" si="198"/>
        <v>2000</v>
      </c>
    </row>
    <row r="969" spans="1:9" s="13" customFormat="1" ht="15.75">
      <c r="A969" s="236" t="s">
        <v>226</v>
      </c>
      <c r="B969" s="47"/>
      <c r="C969" s="48" t="s">
        <v>172</v>
      </c>
      <c r="D969" s="48" t="s">
        <v>158</v>
      </c>
      <c r="E969" s="56" t="s">
        <v>712</v>
      </c>
      <c r="F969" s="56" t="s">
        <v>188</v>
      </c>
      <c r="G969" s="62">
        <f t="shared" si="198"/>
        <v>2000</v>
      </c>
      <c r="H969" s="62">
        <f t="shared" si="198"/>
        <v>0</v>
      </c>
      <c r="I969" s="62">
        <f t="shared" si="198"/>
        <v>2000</v>
      </c>
    </row>
    <row r="970" spans="1:9" s="13" customFormat="1" ht="15.75">
      <c r="A970" s="236" t="s">
        <v>189</v>
      </c>
      <c r="B970" s="47"/>
      <c r="C970" s="48" t="s">
        <v>172</v>
      </c>
      <c r="D970" s="48" t="s">
        <v>158</v>
      </c>
      <c r="E970" s="56" t="s">
        <v>712</v>
      </c>
      <c r="F970" s="56" t="s">
        <v>187</v>
      </c>
      <c r="G970" s="62">
        <v>2000</v>
      </c>
      <c r="H970" s="62">
        <v>0</v>
      </c>
      <c r="I970" s="62">
        <f>G970-H970</f>
        <v>2000</v>
      </c>
    </row>
    <row r="971" spans="1:9" s="13" customFormat="1" ht="47.25">
      <c r="A971" s="237" t="s">
        <v>721</v>
      </c>
      <c r="B971" s="47"/>
      <c r="C971" s="48" t="s">
        <v>172</v>
      </c>
      <c r="D971" s="48" t="s">
        <v>158</v>
      </c>
      <c r="E971" s="56" t="s">
        <v>712</v>
      </c>
      <c r="F971" s="56"/>
      <c r="G971" s="62">
        <f aca="true" t="shared" si="199" ref="G971:I972">G972</f>
        <v>3000</v>
      </c>
      <c r="H971" s="62">
        <f t="shared" si="199"/>
        <v>0</v>
      </c>
      <c r="I971" s="62">
        <f t="shared" si="199"/>
        <v>3000</v>
      </c>
    </row>
    <row r="972" spans="1:9" s="13" customFormat="1" ht="15.75">
      <c r="A972" s="236" t="s">
        <v>226</v>
      </c>
      <c r="B972" s="47"/>
      <c r="C972" s="48" t="s">
        <v>172</v>
      </c>
      <c r="D972" s="48" t="s">
        <v>158</v>
      </c>
      <c r="E972" s="56" t="s">
        <v>712</v>
      </c>
      <c r="F972" s="56" t="s">
        <v>188</v>
      </c>
      <c r="G972" s="62">
        <f t="shared" si="199"/>
        <v>3000</v>
      </c>
      <c r="H972" s="62">
        <f t="shared" si="199"/>
        <v>0</v>
      </c>
      <c r="I972" s="62">
        <f t="shared" si="199"/>
        <v>3000</v>
      </c>
    </row>
    <row r="973" spans="1:9" s="13" customFormat="1" ht="15.75">
      <c r="A973" s="236" t="s">
        <v>189</v>
      </c>
      <c r="B973" s="47"/>
      <c r="C973" s="48" t="s">
        <v>172</v>
      </c>
      <c r="D973" s="48" t="s">
        <v>158</v>
      </c>
      <c r="E973" s="56" t="s">
        <v>712</v>
      </c>
      <c r="F973" s="56" t="s">
        <v>187</v>
      </c>
      <c r="G973" s="62">
        <v>3000</v>
      </c>
      <c r="H973" s="62">
        <v>0</v>
      </c>
      <c r="I973" s="62">
        <f>G973-H973</f>
        <v>3000</v>
      </c>
    </row>
    <row r="974" spans="1:9" s="13" customFormat="1" ht="47.25">
      <c r="A974" s="237" t="s">
        <v>727</v>
      </c>
      <c r="B974" s="47"/>
      <c r="C974" s="48" t="s">
        <v>172</v>
      </c>
      <c r="D974" s="48" t="s">
        <v>158</v>
      </c>
      <c r="E974" s="56" t="s">
        <v>712</v>
      </c>
      <c r="F974" s="56"/>
      <c r="G974" s="62">
        <f aca="true" t="shared" si="200" ref="G974:I975">G975</f>
        <v>9000</v>
      </c>
      <c r="H974" s="62">
        <f t="shared" si="200"/>
        <v>0</v>
      </c>
      <c r="I974" s="62">
        <f t="shared" si="200"/>
        <v>9000</v>
      </c>
    </row>
    <row r="975" spans="1:9" s="13" customFormat="1" ht="15.75">
      <c r="A975" s="236" t="s">
        <v>226</v>
      </c>
      <c r="B975" s="47"/>
      <c r="C975" s="48" t="s">
        <v>172</v>
      </c>
      <c r="D975" s="48" t="s">
        <v>158</v>
      </c>
      <c r="E975" s="56" t="s">
        <v>712</v>
      </c>
      <c r="F975" s="56" t="s">
        <v>188</v>
      </c>
      <c r="G975" s="62">
        <f t="shared" si="200"/>
        <v>9000</v>
      </c>
      <c r="H975" s="62">
        <f t="shared" si="200"/>
        <v>0</v>
      </c>
      <c r="I975" s="62">
        <f t="shared" si="200"/>
        <v>9000</v>
      </c>
    </row>
    <row r="976" spans="1:9" s="13" customFormat="1" ht="15.75">
      <c r="A976" s="236" t="s">
        <v>189</v>
      </c>
      <c r="B976" s="47"/>
      <c r="C976" s="48" t="s">
        <v>172</v>
      </c>
      <c r="D976" s="48" t="s">
        <v>158</v>
      </c>
      <c r="E976" s="56" t="s">
        <v>712</v>
      </c>
      <c r="F976" s="56" t="s">
        <v>187</v>
      </c>
      <c r="G976" s="62">
        <v>9000</v>
      </c>
      <c r="H976" s="62">
        <v>0</v>
      </c>
      <c r="I976" s="62">
        <f>G976-H976</f>
        <v>9000</v>
      </c>
    </row>
    <row r="977" spans="1:9" s="13" customFormat="1" ht="63">
      <c r="A977" s="237" t="s">
        <v>728</v>
      </c>
      <c r="B977" s="47"/>
      <c r="C977" s="48" t="s">
        <v>172</v>
      </c>
      <c r="D977" s="48" t="s">
        <v>158</v>
      </c>
      <c r="E977" s="56" t="s">
        <v>712</v>
      </c>
      <c r="F977" s="56"/>
      <c r="G977" s="62">
        <f aca="true" t="shared" si="201" ref="G977:I978">G978</f>
        <v>2000</v>
      </c>
      <c r="H977" s="62">
        <f t="shared" si="201"/>
        <v>0</v>
      </c>
      <c r="I977" s="62">
        <f t="shared" si="201"/>
        <v>2000</v>
      </c>
    </row>
    <row r="978" spans="1:9" s="13" customFormat="1" ht="15.75">
      <c r="A978" s="236" t="s">
        <v>226</v>
      </c>
      <c r="B978" s="47"/>
      <c r="C978" s="48" t="s">
        <v>172</v>
      </c>
      <c r="D978" s="48" t="s">
        <v>158</v>
      </c>
      <c r="E978" s="56" t="s">
        <v>712</v>
      </c>
      <c r="F978" s="56" t="s">
        <v>188</v>
      </c>
      <c r="G978" s="62">
        <f t="shared" si="201"/>
        <v>2000</v>
      </c>
      <c r="H978" s="62">
        <f t="shared" si="201"/>
        <v>0</v>
      </c>
      <c r="I978" s="62">
        <f t="shared" si="201"/>
        <v>2000</v>
      </c>
    </row>
    <row r="979" spans="1:9" s="13" customFormat="1" ht="15.75">
      <c r="A979" s="236" t="s">
        <v>189</v>
      </c>
      <c r="B979" s="47"/>
      <c r="C979" s="48" t="s">
        <v>172</v>
      </c>
      <c r="D979" s="48" t="s">
        <v>158</v>
      </c>
      <c r="E979" s="56" t="s">
        <v>712</v>
      </c>
      <c r="F979" s="56" t="s">
        <v>187</v>
      </c>
      <c r="G979" s="62">
        <v>2000</v>
      </c>
      <c r="H979" s="62">
        <v>0</v>
      </c>
      <c r="I979" s="62">
        <f>G979-H979</f>
        <v>2000</v>
      </c>
    </row>
    <row r="980" spans="1:9" s="13" customFormat="1" ht="47.25">
      <c r="A980" s="237" t="s">
        <v>729</v>
      </c>
      <c r="B980" s="47"/>
      <c r="C980" s="48" t="s">
        <v>172</v>
      </c>
      <c r="D980" s="48" t="s">
        <v>158</v>
      </c>
      <c r="E980" s="56" t="s">
        <v>712</v>
      </c>
      <c r="F980" s="56"/>
      <c r="G980" s="62">
        <f aca="true" t="shared" si="202" ref="G980:I981">G981</f>
        <v>5500</v>
      </c>
      <c r="H980" s="62">
        <f t="shared" si="202"/>
        <v>0</v>
      </c>
      <c r="I980" s="62">
        <f t="shared" si="202"/>
        <v>5500</v>
      </c>
    </row>
    <row r="981" spans="1:9" s="13" customFormat="1" ht="15.75">
      <c r="A981" s="236" t="s">
        <v>226</v>
      </c>
      <c r="B981" s="47"/>
      <c r="C981" s="48" t="s">
        <v>172</v>
      </c>
      <c r="D981" s="48" t="s">
        <v>158</v>
      </c>
      <c r="E981" s="56" t="s">
        <v>712</v>
      </c>
      <c r="F981" s="56" t="s">
        <v>188</v>
      </c>
      <c r="G981" s="62">
        <f t="shared" si="202"/>
        <v>5500</v>
      </c>
      <c r="H981" s="62">
        <f t="shared" si="202"/>
        <v>0</v>
      </c>
      <c r="I981" s="62">
        <f t="shared" si="202"/>
        <v>5500</v>
      </c>
    </row>
    <row r="982" spans="1:9" s="13" customFormat="1" ht="15.75">
      <c r="A982" s="236" t="s">
        <v>189</v>
      </c>
      <c r="B982" s="47"/>
      <c r="C982" s="48" t="s">
        <v>172</v>
      </c>
      <c r="D982" s="48" t="s">
        <v>158</v>
      </c>
      <c r="E982" s="56" t="s">
        <v>712</v>
      </c>
      <c r="F982" s="56" t="s">
        <v>187</v>
      </c>
      <c r="G982" s="62">
        <v>5500</v>
      </c>
      <c r="H982" s="62">
        <v>0</v>
      </c>
      <c r="I982" s="62">
        <f>G982-H982</f>
        <v>5500</v>
      </c>
    </row>
    <row r="983" spans="1:9" s="13" customFormat="1" ht="63">
      <c r="A983" s="237" t="s">
        <v>730</v>
      </c>
      <c r="B983" s="47"/>
      <c r="C983" s="48" t="s">
        <v>172</v>
      </c>
      <c r="D983" s="48" t="s">
        <v>158</v>
      </c>
      <c r="E983" s="56" t="s">
        <v>712</v>
      </c>
      <c r="F983" s="56"/>
      <c r="G983" s="62">
        <f aca="true" t="shared" si="203" ref="G983:I984">G984</f>
        <v>4000</v>
      </c>
      <c r="H983" s="62">
        <f t="shared" si="203"/>
        <v>0</v>
      </c>
      <c r="I983" s="62">
        <f t="shared" si="203"/>
        <v>4000</v>
      </c>
    </row>
    <row r="984" spans="1:9" s="13" customFormat="1" ht="15.75">
      <c r="A984" s="236" t="s">
        <v>226</v>
      </c>
      <c r="B984" s="47"/>
      <c r="C984" s="48" t="s">
        <v>172</v>
      </c>
      <c r="D984" s="48" t="s">
        <v>158</v>
      </c>
      <c r="E984" s="56" t="s">
        <v>712</v>
      </c>
      <c r="F984" s="56" t="s">
        <v>188</v>
      </c>
      <c r="G984" s="62">
        <f t="shared" si="203"/>
        <v>4000</v>
      </c>
      <c r="H984" s="62">
        <f t="shared" si="203"/>
        <v>0</v>
      </c>
      <c r="I984" s="62">
        <f t="shared" si="203"/>
        <v>4000</v>
      </c>
    </row>
    <row r="985" spans="1:9" s="13" customFormat="1" ht="15.75">
      <c r="A985" s="236" t="s">
        <v>189</v>
      </c>
      <c r="B985" s="47"/>
      <c r="C985" s="48" t="s">
        <v>172</v>
      </c>
      <c r="D985" s="48" t="s">
        <v>158</v>
      </c>
      <c r="E985" s="56" t="s">
        <v>712</v>
      </c>
      <c r="F985" s="56" t="s">
        <v>187</v>
      </c>
      <c r="G985" s="62">
        <v>4000</v>
      </c>
      <c r="H985" s="62">
        <v>0</v>
      </c>
      <c r="I985" s="62">
        <f>G985-H985</f>
        <v>4000</v>
      </c>
    </row>
    <row r="986" spans="1:9" s="13" customFormat="1" ht="15.75">
      <c r="A986" s="275" t="s">
        <v>512</v>
      </c>
      <c r="B986" s="54"/>
      <c r="C986" s="45" t="s">
        <v>172</v>
      </c>
      <c r="D986" s="45" t="s">
        <v>158</v>
      </c>
      <c r="E986" s="52" t="s">
        <v>511</v>
      </c>
      <c r="F986" s="57"/>
      <c r="G986" s="58">
        <f>G988</f>
        <v>1965.3</v>
      </c>
      <c r="H986" s="58">
        <f>H988</f>
        <v>1965.3</v>
      </c>
      <c r="I986" s="58">
        <f>I988</f>
        <v>0</v>
      </c>
    </row>
    <row r="987" spans="1:9" s="31" customFormat="1" ht="15.75">
      <c r="A987" s="251" t="s">
        <v>289</v>
      </c>
      <c r="B987" s="51"/>
      <c r="C987" s="45" t="s">
        <v>172</v>
      </c>
      <c r="D987" s="45" t="s">
        <v>158</v>
      </c>
      <c r="E987" s="52" t="s">
        <v>281</v>
      </c>
      <c r="F987" s="56"/>
      <c r="G987" s="62">
        <f aca="true" t="shared" si="204" ref="G987:I989">G988</f>
        <v>1965.3</v>
      </c>
      <c r="H987" s="62">
        <f t="shared" si="204"/>
        <v>1965.3</v>
      </c>
      <c r="I987" s="62">
        <f t="shared" si="204"/>
        <v>0</v>
      </c>
    </row>
    <row r="988" spans="1:9" s="13" customFormat="1" ht="20.25" customHeight="1">
      <c r="A988" s="256" t="s">
        <v>280</v>
      </c>
      <c r="B988" s="55"/>
      <c r="C988" s="48" t="s">
        <v>172</v>
      </c>
      <c r="D988" s="48" t="s">
        <v>158</v>
      </c>
      <c r="E988" s="49" t="s">
        <v>282</v>
      </c>
      <c r="F988" s="56"/>
      <c r="G988" s="62">
        <f t="shared" si="204"/>
        <v>1965.3</v>
      </c>
      <c r="H988" s="62">
        <f t="shared" si="204"/>
        <v>1965.3</v>
      </c>
      <c r="I988" s="62">
        <f t="shared" si="204"/>
        <v>0</v>
      </c>
    </row>
    <row r="989" spans="1:9" s="13" customFormat="1" ht="15.75">
      <c r="A989" s="236" t="s">
        <v>226</v>
      </c>
      <c r="B989" s="55"/>
      <c r="C989" s="48" t="s">
        <v>172</v>
      </c>
      <c r="D989" s="48" t="s">
        <v>158</v>
      </c>
      <c r="E989" s="49" t="s">
        <v>282</v>
      </c>
      <c r="F989" s="56" t="s">
        <v>188</v>
      </c>
      <c r="G989" s="62">
        <f t="shared" si="204"/>
        <v>1965.3</v>
      </c>
      <c r="H989" s="62">
        <f t="shared" si="204"/>
        <v>1965.3</v>
      </c>
      <c r="I989" s="62">
        <f t="shared" si="204"/>
        <v>0</v>
      </c>
    </row>
    <row r="990" spans="1:9" s="13" customFormat="1" ht="15.75">
      <c r="A990" s="236" t="s">
        <v>189</v>
      </c>
      <c r="B990" s="55"/>
      <c r="C990" s="48" t="s">
        <v>172</v>
      </c>
      <c r="D990" s="48" t="s">
        <v>158</v>
      </c>
      <c r="E990" s="49" t="s">
        <v>282</v>
      </c>
      <c r="F990" s="56" t="s">
        <v>187</v>
      </c>
      <c r="G990" s="62">
        <v>1965.3</v>
      </c>
      <c r="H990" s="62">
        <v>1965.3</v>
      </c>
      <c r="I990" s="62">
        <f>G990-H990</f>
        <v>0</v>
      </c>
    </row>
    <row r="991" spans="1:9" s="13" customFormat="1" ht="15.75">
      <c r="A991" s="238" t="s">
        <v>703</v>
      </c>
      <c r="B991" s="51"/>
      <c r="C991" s="45" t="s">
        <v>172</v>
      </c>
      <c r="D991" s="45" t="s">
        <v>172</v>
      </c>
      <c r="E991" s="49"/>
      <c r="F991" s="56"/>
      <c r="G991" s="58">
        <f>G996+G992</f>
        <v>2370.2</v>
      </c>
      <c r="H991" s="58">
        <f>H996</f>
        <v>2300</v>
      </c>
      <c r="I991" s="58">
        <f>I996+I992</f>
        <v>70.2</v>
      </c>
    </row>
    <row r="992" spans="1:9" s="13" customFormat="1" ht="15.75">
      <c r="A992" s="275" t="s">
        <v>512</v>
      </c>
      <c r="B992" s="54"/>
      <c r="C992" s="45" t="s">
        <v>172</v>
      </c>
      <c r="D992" s="45" t="s">
        <v>172</v>
      </c>
      <c r="E992" s="52" t="s">
        <v>328</v>
      </c>
      <c r="F992" s="57"/>
      <c r="G992" s="58">
        <f aca="true" t="shared" si="205" ref="G992:I994">G993</f>
        <v>70.2</v>
      </c>
      <c r="H992" s="58">
        <f t="shared" si="205"/>
        <v>0</v>
      </c>
      <c r="I992" s="58">
        <f t="shared" si="205"/>
        <v>70.2</v>
      </c>
    </row>
    <row r="993" spans="1:9" s="13" customFormat="1" ht="31.5">
      <c r="A993" s="256" t="s">
        <v>732</v>
      </c>
      <c r="B993" s="55"/>
      <c r="C993" s="48" t="s">
        <v>172</v>
      </c>
      <c r="D993" s="48" t="s">
        <v>172</v>
      </c>
      <c r="E993" s="49" t="s">
        <v>731</v>
      </c>
      <c r="F993" s="56"/>
      <c r="G993" s="62">
        <f t="shared" si="205"/>
        <v>70.2</v>
      </c>
      <c r="H993" s="62">
        <f t="shared" si="205"/>
        <v>0</v>
      </c>
      <c r="I993" s="62">
        <f t="shared" si="205"/>
        <v>70.2</v>
      </c>
    </row>
    <row r="994" spans="1:9" s="13" customFormat="1" ht="15.75">
      <c r="A994" s="236" t="s">
        <v>226</v>
      </c>
      <c r="B994" s="55"/>
      <c r="C994" s="48" t="s">
        <v>172</v>
      </c>
      <c r="D994" s="48" t="s">
        <v>172</v>
      </c>
      <c r="E994" s="49" t="s">
        <v>731</v>
      </c>
      <c r="F994" s="56" t="s">
        <v>188</v>
      </c>
      <c r="G994" s="62">
        <f t="shared" si="205"/>
        <v>70.2</v>
      </c>
      <c r="H994" s="62">
        <f t="shared" si="205"/>
        <v>0</v>
      </c>
      <c r="I994" s="62">
        <f t="shared" si="205"/>
        <v>70.2</v>
      </c>
    </row>
    <row r="995" spans="1:9" s="13" customFormat="1" ht="15.75">
      <c r="A995" s="236" t="s">
        <v>189</v>
      </c>
      <c r="B995" s="55"/>
      <c r="C995" s="48" t="s">
        <v>172</v>
      </c>
      <c r="D995" s="48" t="s">
        <v>172</v>
      </c>
      <c r="E995" s="49" t="s">
        <v>731</v>
      </c>
      <c r="F995" s="56" t="s">
        <v>187</v>
      </c>
      <c r="G995" s="62">
        <v>70.2</v>
      </c>
      <c r="H995" s="62">
        <v>0</v>
      </c>
      <c r="I995" s="62">
        <f>G995-H995</f>
        <v>70.2</v>
      </c>
    </row>
    <row r="996" spans="1:9" s="13" customFormat="1" ht="15.75">
      <c r="A996" s="275" t="s">
        <v>512</v>
      </c>
      <c r="B996" s="54"/>
      <c r="C996" s="45" t="s">
        <v>172</v>
      </c>
      <c r="D996" s="45" t="s">
        <v>172</v>
      </c>
      <c r="E996" s="52" t="s">
        <v>511</v>
      </c>
      <c r="F996" s="57"/>
      <c r="G996" s="58">
        <f>G998</f>
        <v>2300</v>
      </c>
      <c r="H996" s="58">
        <f>H998</f>
        <v>2300</v>
      </c>
      <c r="I996" s="58">
        <f>I998</f>
        <v>0</v>
      </c>
    </row>
    <row r="997" spans="1:9" s="31" customFormat="1" ht="31.5">
      <c r="A997" s="251" t="s">
        <v>705</v>
      </c>
      <c r="B997" s="51"/>
      <c r="C997" s="45" t="s">
        <v>172</v>
      </c>
      <c r="D997" s="45" t="s">
        <v>172</v>
      </c>
      <c r="E997" s="52" t="s">
        <v>278</v>
      </c>
      <c r="F997" s="56"/>
      <c r="G997" s="62">
        <f aca="true" t="shared" si="206" ref="G997:I999">G998</f>
        <v>2300</v>
      </c>
      <c r="H997" s="62">
        <f t="shared" si="206"/>
        <v>2300</v>
      </c>
      <c r="I997" s="62">
        <f t="shared" si="206"/>
        <v>0</v>
      </c>
    </row>
    <row r="998" spans="1:9" s="13" customFormat="1" ht="20.25" customHeight="1">
      <c r="A998" s="256" t="s">
        <v>695</v>
      </c>
      <c r="B998" s="55"/>
      <c r="C998" s="48" t="s">
        <v>172</v>
      </c>
      <c r="D998" s="48" t="s">
        <v>172</v>
      </c>
      <c r="E998" s="49" t="s">
        <v>704</v>
      </c>
      <c r="F998" s="56"/>
      <c r="G998" s="62">
        <f t="shared" si="206"/>
        <v>2300</v>
      </c>
      <c r="H998" s="62">
        <f t="shared" si="206"/>
        <v>2300</v>
      </c>
      <c r="I998" s="62">
        <f t="shared" si="206"/>
        <v>0</v>
      </c>
    </row>
    <row r="999" spans="1:9" s="13" customFormat="1" ht="15.75">
      <c r="A999" s="162" t="s">
        <v>227</v>
      </c>
      <c r="B999" s="55"/>
      <c r="C999" s="48" t="s">
        <v>172</v>
      </c>
      <c r="D999" s="48" t="s">
        <v>172</v>
      </c>
      <c r="E999" s="49" t="s">
        <v>704</v>
      </c>
      <c r="F999" s="56" t="s">
        <v>199</v>
      </c>
      <c r="G999" s="62">
        <f t="shared" si="206"/>
        <v>2300</v>
      </c>
      <c r="H999" s="62">
        <f t="shared" si="206"/>
        <v>2300</v>
      </c>
      <c r="I999" s="62">
        <f t="shared" si="206"/>
        <v>0</v>
      </c>
    </row>
    <row r="1000" spans="1:9" s="13" customFormat="1" ht="15.75">
      <c r="A1000" s="270" t="s">
        <v>179</v>
      </c>
      <c r="B1000" s="55"/>
      <c r="C1000" s="48" t="s">
        <v>172</v>
      </c>
      <c r="D1000" s="48" t="s">
        <v>172</v>
      </c>
      <c r="E1000" s="49" t="s">
        <v>704</v>
      </c>
      <c r="F1000" s="56" t="s">
        <v>200</v>
      </c>
      <c r="G1000" s="62">
        <v>2300</v>
      </c>
      <c r="H1000" s="62">
        <v>2300</v>
      </c>
      <c r="I1000" s="62">
        <f>G1000-H1000</f>
        <v>0</v>
      </c>
    </row>
    <row r="1001" spans="1:9" s="13" customFormat="1" ht="15.75">
      <c r="A1001" s="233" t="s">
        <v>509</v>
      </c>
      <c r="B1001" s="47"/>
      <c r="C1001" s="45" t="s">
        <v>130</v>
      </c>
      <c r="D1001" s="298" t="s">
        <v>175</v>
      </c>
      <c r="E1001" s="297" t="s">
        <v>175</v>
      </c>
      <c r="F1001" s="298" t="s">
        <v>175</v>
      </c>
      <c r="G1001" s="58">
        <f aca="true" t="shared" si="207" ref="G1001:H1005">G1002</f>
        <v>3500</v>
      </c>
      <c r="H1001" s="58">
        <f t="shared" si="207"/>
        <v>3500</v>
      </c>
      <c r="I1001" s="58">
        <f aca="true" t="shared" si="208" ref="I1001:I1012">I1002</f>
        <v>0</v>
      </c>
    </row>
    <row r="1002" spans="1:9" s="13" customFormat="1" ht="15.75">
      <c r="A1002" s="257" t="s">
        <v>508</v>
      </c>
      <c r="B1002" s="51"/>
      <c r="C1002" s="45" t="s">
        <v>130</v>
      </c>
      <c r="D1002" s="45" t="s">
        <v>172</v>
      </c>
      <c r="E1002" s="52"/>
      <c r="F1002" s="57"/>
      <c r="G1002" s="58">
        <f t="shared" si="207"/>
        <v>3500</v>
      </c>
      <c r="H1002" s="58">
        <f t="shared" si="207"/>
        <v>3500</v>
      </c>
      <c r="I1002" s="58">
        <f t="shared" si="208"/>
        <v>0</v>
      </c>
    </row>
    <row r="1003" spans="1:9" s="13" customFormat="1" ht="15.75">
      <c r="A1003" s="251" t="s">
        <v>446</v>
      </c>
      <c r="B1003" s="54"/>
      <c r="C1003" s="45" t="s">
        <v>130</v>
      </c>
      <c r="D1003" s="45" t="s">
        <v>172</v>
      </c>
      <c r="E1003" s="52" t="s">
        <v>17</v>
      </c>
      <c r="F1003" s="57"/>
      <c r="G1003" s="58">
        <f t="shared" si="207"/>
        <v>3500</v>
      </c>
      <c r="H1003" s="58">
        <f t="shared" si="207"/>
        <v>3500</v>
      </c>
      <c r="I1003" s="58">
        <f t="shared" si="208"/>
        <v>0</v>
      </c>
    </row>
    <row r="1004" spans="1:9" s="13" customFormat="1" ht="31.5">
      <c r="A1004" s="256" t="s">
        <v>507</v>
      </c>
      <c r="B1004" s="55"/>
      <c r="C1004" s="48" t="s">
        <v>130</v>
      </c>
      <c r="D1004" s="48" t="s">
        <v>172</v>
      </c>
      <c r="E1004" s="49" t="s">
        <v>506</v>
      </c>
      <c r="F1004" s="56"/>
      <c r="G1004" s="62">
        <f t="shared" si="207"/>
        <v>3500</v>
      </c>
      <c r="H1004" s="62">
        <f t="shared" si="207"/>
        <v>3500</v>
      </c>
      <c r="I1004" s="62">
        <f t="shared" si="208"/>
        <v>0</v>
      </c>
    </row>
    <row r="1005" spans="1:9" s="13" customFormat="1" ht="15.75">
      <c r="A1005" s="236" t="s">
        <v>226</v>
      </c>
      <c r="B1005" s="55"/>
      <c r="C1005" s="48" t="s">
        <v>130</v>
      </c>
      <c r="D1005" s="48" t="s">
        <v>172</v>
      </c>
      <c r="E1005" s="49" t="s">
        <v>506</v>
      </c>
      <c r="F1005" s="56" t="s">
        <v>188</v>
      </c>
      <c r="G1005" s="62">
        <f t="shared" si="207"/>
        <v>3500</v>
      </c>
      <c r="H1005" s="62">
        <f t="shared" si="207"/>
        <v>3500</v>
      </c>
      <c r="I1005" s="62">
        <f t="shared" si="208"/>
        <v>0</v>
      </c>
    </row>
    <row r="1006" spans="1:9" s="13" customFormat="1" ht="15.75">
      <c r="A1006" s="236" t="s">
        <v>189</v>
      </c>
      <c r="B1006" s="55"/>
      <c r="C1006" s="48" t="s">
        <v>130</v>
      </c>
      <c r="D1006" s="48" t="s">
        <v>172</v>
      </c>
      <c r="E1006" s="49" t="s">
        <v>506</v>
      </c>
      <c r="F1006" s="56" t="s">
        <v>187</v>
      </c>
      <c r="G1006" s="62">
        <v>3500</v>
      </c>
      <c r="H1006" s="62">
        <v>3500</v>
      </c>
      <c r="I1006" s="62">
        <f>G1006-H1006</f>
        <v>0</v>
      </c>
    </row>
    <row r="1007" spans="1:9" s="13" customFormat="1" ht="15.75">
      <c r="A1007" s="233" t="s">
        <v>166</v>
      </c>
      <c r="B1007" s="47"/>
      <c r="C1007" s="45" t="s">
        <v>129</v>
      </c>
      <c r="D1007" s="298" t="s">
        <v>175</v>
      </c>
      <c r="E1007" s="297" t="s">
        <v>175</v>
      </c>
      <c r="F1007" s="298" t="s">
        <v>175</v>
      </c>
      <c r="G1007" s="58">
        <f>G1008</f>
        <v>4041.54</v>
      </c>
      <c r="H1007" s="58">
        <f>H1008</f>
        <v>4041.54</v>
      </c>
      <c r="I1007" s="58">
        <f t="shared" si="208"/>
        <v>0</v>
      </c>
    </row>
    <row r="1008" spans="1:9" s="13" customFormat="1" ht="15.75">
      <c r="A1008" s="257" t="s">
        <v>167</v>
      </c>
      <c r="B1008" s="51"/>
      <c r="C1008" s="45" t="s">
        <v>129</v>
      </c>
      <c r="D1008" s="45" t="s">
        <v>171</v>
      </c>
      <c r="E1008" s="52"/>
      <c r="F1008" s="57"/>
      <c r="G1008" s="58">
        <f>G1009</f>
        <v>4041.54</v>
      </c>
      <c r="H1008" s="58">
        <f>H1009</f>
        <v>4041.54</v>
      </c>
      <c r="I1008" s="58">
        <f t="shared" si="208"/>
        <v>0</v>
      </c>
    </row>
    <row r="1009" spans="1:9" s="13" customFormat="1" ht="15.75">
      <c r="A1009" s="275" t="s">
        <v>512</v>
      </c>
      <c r="B1009" s="54"/>
      <c r="C1009" s="45" t="s">
        <v>129</v>
      </c>
      <c r="D1009" s="45" t="s">
        <v>171</v>
      </c>
      <c r="E1009" s="52" t="s">
        <v>511</v>
      </c>
      <c r="F1009" s="57"/>
      <c r="G1009" s="58">
        <f>G1011</f>
        <v>4041.54</v>
      </c>
      <c r="H1009" s="58">
        <f>H1011</f>
        <v>4041.54</v>
      </c>
      <c r="I1009" s="58">
        <f>I1011</f>
        <v>0</v>
      </c>
    </row>
    <row r="1010" spans="1:9" s="31" customFormat="1" ht="15.75">
      <c r="A1010" s="251" t="s">
        <v>513</v>
      </c>
      <c r="B1010" s="51"/>
      <c r="C1010" s="45" t="s">
        <v>129</v>
      </c>
      <c r="D1010" s="45" t="s">
        <v>171</v>
      </c>
      <c r="E1010" s="52" t="s">
        <v>281</v>
      </c>
      <c r="F1010" s="56"/>
      <c r="G1010" s="62">
        <f>G1011</f>
        <v>4041.54</v>
      </c>
      <c r="H1010" s="62">
        <f>H1011</f>
        <v>4041.54</v>
      </c>
      <c r="I1010" s="62">
        <f>I1011</f>
        <v>0</v>
      </c>
    </row>
    <row r="1011" spans="1:9" s="13" customFormat="1" ht="15.75">
      <c r="A1011" s="256" t="s">
        <v>693</v>
      </c>
      <c r="B1011" s="55"/>
      <c r="C1011" s="48" t="s">
        <v>129</v>
      </c>
      <c r="D1011" s="48" t="s">
        <v>171</v>
      </c>
      <c r="E1011" s="49" t="s">
        <v>692</v>
      </c>
      <c r="F1011" s="56"/>
      <c r="G1011" s="62">
        <f>G1012</f>
        <v>4041.54</v>
      </c>
      <c r="H1011" s="62">
        <f>H1012</f>
        <v>4041.54</v>
      </c>
      <c r="I1011" s="62">
        <f t="shared" si="208"/>
        <v>0</v>
      </c>
    </row>
    <row r="1012" spans="1:9" s="13" customFormat="1" ht="15.75">
      <c r="A1012" s="162" t="s">
        <v>227</v>
      </c>
      <c r="B1012" s="55"/>
      <c r="C1012" s="48" t="s">
        <v>129</v>
      </c>
      <c r="D1012" s="48" t="s">
        <v>171</v>
      </c>
      <c r="E1012" s="49" t="s">
        <v>692</v>
      </c>
      <c r="F1012" s="56" t="s">
        <v>199</v>
      </c>
      <c r="G1012" s="62">
        <f>G1013</f>
        <v>4041.54</v>
      </c>
      <c r="H1012" s="62">
        <f>H1013</f>
        <v>4041.54</v>
      </c>
      <c r="I1012" s="62">
        <f t="shared" si="208"/>
        <v>0</v>
      </c>
    </row>
    <row r="1013" spans="1:9" s="13" customFormat="1" ht="15.75">
      <c r="A1013" s="270" t="s">
        <v>179</v>
      </c>
      <c r="B1013" s="55"/>
      <c r="C1013" s="48" t="s">
        <v>129</v>
      </c>
      <c r="D1013" s="48" t="s">
        <v>171</v>
      </c>
      <c r="E1013" s="49" t="s">
        <v>692</v>
      </c>
      <c r="F1013" s="56" t="s">
        <v>200</v>
      </c>
      <c r="G1013" s="62">
        <f>3580.54+461</f>
        <v>4041.54</v>
      </c>
      <c r="H1013" s="62">
        <f>3580.54+461</f>
        <v>4041.54</v>
      </c>
      <c r="I1013" s="62">
        <f>G1013-H1013</f>
        <v>0</v>
      </c>
    </row>
    <row r="1014" spans="1:9" s="13" customFormat="1" ht="15.75">
      <c r="A1014" s="233" t="s">
        <v>155</v>
      </c>
      <c r="B1014" s="51"/>
      <c r="C1014" s="45" t="s">
        <v>127</v>
      </c>
      <c r="D1014" s="45"/>
      <c r="E1014" s="52"/>
      <c r="F1014" s="57"/>
      <c r="G1014" s="58">
        <f aca="true" t="shared" si="209" ref="G1014:I1015">G1015</f>
        <v>22432.844</v>
      </c>
      <c r="H1014" s="58">
        <f t="shared" si="209"/>
        <v>22432.8</v>
      </c>
      <c r="I1014" s="58">
        <f t="shared" si="209"/>
        <v>0.04400000000168802</v>
      </c>
    </row>
    <row r="1015" spans="1:9" s="13" customFormat="1" ht="15.75">
      <c r="A1015" s="233" t="s">
        <v>124</v>
      </c>
      <c r="B1015" s="51"/>
      <c r="C1015" s="45" t="s">
        <v>127</v>
      </c>
      <c r="D1015" s="45" t="s">
        <v>158</v>
      </c>
      <c r="E1015" s="52"/>
      <c r="F1015" s="57"/>
      <c r="G1015" s="58">
        <f t="shared" si="209"/>
        <v>22432.844</v>
      </c>
      <c r="H1015" s="58">
        <f t="shared" si="209"/>
        <v>22432.8</v>
      </c>
      <c r="I1015" s="58">
        <f t="shared" si="209"/>
        <v>0.04400000000168802</v>
      </c>
    </row>
    <row r="1016" spans="1:9" s="13" customFormat="1" ht="31.5">
      <c r="A1016" s="257" t="s">
        <v>438</v>
      </c>
      <c r="B1016" s="51"/>
      <c r="C1016" s="45" t="s">
        <v>127</v>
      </c>
      <c r="D1016" s="45" t="s">
        <v>158</v>
      </c>
      <c r="E1016" s="52" t="s">
        <v>323</v>
      </c>
      <c r="F1016" s="57"/>
      <c r="G1016" s="58">
        <f>G1017+G1020</f>
        <v>22432.844</v>
      </c>
      <c r="H1016" s="58">
        <f>H1017+H1020</f>
        <v>22432.8</v>
      </c>
      <c r="I1016" s="58">
        <f>I1017+I1020</f>
        <v>0.04400000000168802</v>
      </c>
    </row>
    <row r="1017" spans="1:9" s="13" customFormat="1" ht="63">
      <c r="A1017" s="286" t="s">
        <v>326</v>
      </c>
      <c r="B1017" s="51"/>
      <c r="C1017" s="48" t="s">
        <v>127</v>
      </c>
      <c r="D1017" s="48" t="s">
        <v>158</v>
      </c>
      <c r="E1017" s="49" t="s">
        <v>324</v>
      </c>
      <c r="F1017" s="56"/>
      <c r="G1017" s="62">
        <f aca="true" t="shared" si="210" ref="G1017:I1018">G1018</f>
        <v>21984.144</v>
      </c>
      <c r="H1017" s="62">
        <f t="shared" si="210"/>
        <v>21984.1</v>
      </c>
      <c r="I1017" s="62">
        <f t="shared" si="210"/>
        <v>0.04400000000168802</v>
      </c>
    </row>
    <row r="1018" spans="1:9" s="13" customFormat="1" ht="15.75">
      <c r="A1018" s="236" t="s">
        <v>89</v>
      </c>
      <c r="B1018" s="47"/>
      <c r="C1018" s="48" t="s">
        <v>127</v>
      </c>
      <c r="D1018" s="48" t="s">
        <v>158</v>
      </c>
      <c r="E1018" s="49" t="s">
        <v>324</v>
      </c>
      <c r="F1018" s="56" t="s">
        <v>85</v>
      </c>
      <c r="G1018" s="62">
        <f t="shared" si="210"/>
        <v>21984.144</v>
      </c>
      <c r="H1018" s="62">
        <f t="shared" si="210"/>
        <v>21984.1</v>
      </c>
      <c r="I1018" s="62">
        <f t="shared" si="210"/>
        <v>0.04400000000168802</v>
      </c>
    </row>
    <row r="1019" spans="1:9" s="13" customFormat="1" ht="15.75">
      <c r="A1019" s="281" t="s">
        <v>84</v>
      </c>
      <c r="B1019" s="55"/>
      <c r="C1019" s="48" t="s">
        <v>127</v>
      </c>
      <c r="D1019" s="48" t="s">
        <v>158</v>
      </c>
      <c r="E1019" s="49" t="s">
        <v>324</v>
      </c>
      <c r="F1019" s="56" t="s">
        <v>86</v>
      </c>
      <c r="G1019" s="62">
        <v>21984.144</v>
      </c>
      <c r="H1019" s="62">
        <v>21984.1</v>
      </c>
      <c r="I1019" s="62">
        <f>G1019-H1019</f>
        <v>0.04400000000168802</v>
      </c>
    </row>
    <row r="1020" spans="1:9" s="13" customFormat="1" ht="47.25">
      <c r="A1020" s="286" t="s">
        <v>327</v>
      </c>
      <c r="B1020" s="51"/>
      <c r="C1020" s="48" t="s">
        <v>127</v>
      </c>
      <c r="D1020" s="48" t="s">
        <v>158</v>
      </c>
      <c r="E1020" s="49" t="s">
        <v>325</v>
      </c>
      <c r="F1020" s="56"/>
      <c r="G1020" s="62">
        <f aca="true" t="shared" si="211" ref="G1020:I1021">G1021</f>
        <v>448.7</v>
      </c>
      <c r="H1020" s="62">
        <f t="shared" si="211"/>
        <v>448.7</v>
      </c>
      <c r="I1020" s="62">
        <f t="shared" si="211"/>
        <v>0</v>
      </c>
    </row>
    <row r="1021" spans="1:9" s="13" customFormat="1" ht="15.75">
      <c r="A1021" s="236" t="s">
        <v>89</v>
      </c>
      <c r="B1021" s="47"/>
      <c r="C1021" s="48" t="s">
        <v>127</v>
      </c>
      <c r="D1021" s="48" t="s">
        <v>158</v>
      </c>
      <c r="E1021" s="49" t="s">
        <v>325</v>
      </c>
      <c r="F1021" s="56" t="s">
        <v>85</v>
      </c>
      <c r="G1021" s="62">
        <f t="shared" si="211"/>
        <v>448.7</v>
      </c>
      <c r="H1021" s="62">
        <f t="shared" si="211"/>
        <v>448.7</v>
      </c>
      <c r="I1021" s="62">
        <f t="shared" si="211"/>
        <v>0</v>
      </c>
    </row>
    <row r="1022" spans="1:9" s="13" customFormat="1" ht="15.75">
      <c r="A1022" s="281" t="s">
        <v>84</v>
      </c>
      <c r="B1022" s="55"/>
      <c r="C1022" s="48" t="s">
        <v>127</v>
      </c>
      <c r="D1022" s="48" t="s">
        <v>158</v>
      </c>
      <c r="E1022" s="49" t="s">
        <v>325</v>
      </c>
      <c r="F1022" s="56" t="s">
        <v>86</v>
      </c>
      <c r="G1022" s="62">
        <v>448.7</v>
      </c>
      <c r="H1022" s="62">
        <v>448.7</v>
      </c>
      <c r="I1022" s="62">
        <f>G1022-H1022</f>
        <v>0</v>
      </c>
    </row>
    <row r="1023" spans="1:9" s="13" customFormat="1" ht="15.75">
      <c r="A1023" s="233" t="s">
        <v>162</v>
      </c>
      <c r="B1023" s="47"/>
      <c r="C1023" s="45" t="s">
        <v>156</v>
      </c>
      <c r="D1023" s="298" t="s">
        <v>175</v>
      </c>
      <c r="E1023" s="297" t="s">
        <v>175</v>
      </c>
      <c r="F1023" s="298" t="s">
        <v>175</v>
      </c>
      <c r="G1023" s="58">
        <f>G1024</f>
        <v>2261.05</v>
      </c>
      <c r="H1023" s="58">
        <f>H1024</f>
        <v>2261.05</v>
      </c>
      <c r="I1023" s="58">
        <f aca="true" t="shared" si="212" ref="I1023:I1028">I1024</f>
        <v>0</v>
      </c>
    </row>
    <row r="1024" spans="1:9" s="13" customFormat="1" ht="15.75">
      <c r="A1024" s="257" t="s">
        <v>185</v>
      </c>
      <c r="B1024" s="51"/>
      <c r="C1024" s="45" t="s">
        <v>156</v>
      </c>
      <c r="D1024" s="45" t="s">
        <v>171</v>
      </c>
      <c r="E1024" s="52"/>
      <c r="F1024" s="57"/>
      <c r="G1024" s="58">
        <f>G1025</f>
        <v>2261.05</v>
      </c>
      <c r="H1024" s="58">
        <f>H1025</f>
        <v>2261.05</v>
      </c>
      <c r="I1024" s="58">
        <f t="shared" si="212"/>
        <v>0</v>
      </c>
    </row>
    <row r="1025" spans="1:9" s="13" customFormat="1" ht="15.75">
      <c r="A1025" s="275" t="s">
        <v>512</v>
      </c>
      <c r="B1025" s="54"/>
      <c r="C1025" s="45" t="s">
        <v>156</v>
      </c>
      <c r="D1025" s="45" t="s">
        <v>171</v>
      </c>
      <c r="E1025" s="52" t="s">
        <v>511</v>
      </c>
      <c r="F1025" s="57"/>
      <c r="G1025" s="58">
        <f>G1027</f>
        <v>2261.05</v>
      </c>
      <c r="H1025" s="58">
        <f>H1027</f>
        <v>2261.05</v>
      </c>
      <c r="I1025" s="58">
        <f>I1027</f>
        <v>0</v>
      </c>
    </row>
    <row r="1026" spans="1:9" s="31" customFormat="1" ht="15.75">
      <c r="A1026" s="251" t="s">
        <v>513</v>
      </c>
      <c r="B1026" s="51"/>
      <c r="C1026" s="45" t="s">
        <v>156</v>
      </c>
      <c r="D1026" s="45" t="s">
        <v>171</v>
      </c>
      <c r="E1026" s="52" t="s">
        <v>281</v>
      </c>
      <c r="F1026" s="56"/>
      <c r="G1026" s="62">
        <f>G1027</f>
        <v>2261.05</v>
      </c>
      <c r="H1026" s="62">
        <f>H1027</f>
        <v>2261.05</v>
      </c>
      <c r="I1026" s="62">
        <f>I1027</f>
        <v>0</v>
      </c>
    </row>
    <row r="1027" spans="1:9" s="13" customFormat="1" ht="15.75">
      <c r="A1027" s="256" t="s">
        <v>695</v>
      </c>
      <c r="B1027" s="55"/>
      <c r="C1027" s="48" t="s">
        <v>156</v>
      </c>
      <c r="D1027" s="48" t="s">
        <v>171</v>
      </c>
      <c r="E1027" s="49" t="s">
        <v>694</v>
      </c>
      <c r="F1027" s="56"/>
      <c r="G1027" s="62">
        <f>G1028</f>
        <v>2261.05</v>
      </c>
      <c r="H1027" s="62">
        <f>H1028</f>
        <v>2261.05</v>
      </c>
      <c r="I1027" s="62">
        <f t="shared" si="212"/>
        <v>0</v>
      </c>
    </row>
    <row r="1028" spans="1:9" s="13" customFormat="1" ht="15.75">
      <c r="A1028" s="162" t="s">
        <v>227</v>
      </c>
      <c r="B1028" s="55"/>
      <c r="C1028" s="48" t="s">
        <v>156</v>
      </c>
      <c r="D1028" s="48" t="s">
        <v>171</v>
      </c>
      <c r="E1028" s="49" t="s">
        <v>694</v>
      </c>
      <c r="F1028" s="56" t="s">
        <v>199</v>
      </c>
      <c r="G1028" s="62">
        <f>G1029</f>
        <v>2261.05</v>
      </c>
      <c r="H1028" s="62">
        <f>H1029</f>
        <v>2261.05</v>
      </c>
      <c r="I1028" s="62">
        <f t="shared" si="212"/>
        <v>0</v>
      </c>
    </row>
    <row r="1029" spans="1:9" s="13" customFormat="1" ht="15.75">
      <c r="A1029" s="270" t="s">
        <v>179</v>
      </c>
      <c r="B1029" s="55"/>
      <c r="C1029" s="48" t="s">
        <v>156</v>
      </c>
      <c r="D1029" s="48" t="s">
        <v>171</v>
      </c>
      <c r="E1029" s="49" t="s">
        <v>694</v>
      </c>
      <c r="F1029" s="56" t="s">
        <v>200</v>
      </c>
      <c r="G1029" s="62">
        <v>2261.05</v>
      </c>
      <c r="H1029" s="62">
        <v>2261.05</v>
      </c>
      <c r="I1029" s="62">
        <f>G1029-H1029</f>
        <v>0</v>
      </c>
    </row>
    <row r="1030" spans="1:9" s="13" customFormat="1" ht="15.75">
      <c r="A1030" s="208" t="s">
        <v>186</v>
      </c>
      <c r="B1030" s="209"/>
      <c r="C1030" s="209"/>
      <c r="D1030" s="209"/>
      <c r="E1030" s="209"/>
      <c r="F1030" s="209"/>
      <c r="G1030" s="101">
        <f>G7+G204+G246+G265+G506+G769+G789+G842+G856</f>
        <v>1740568.9680000003</v>
      </c>
      <c r="H1030" s="101">
        <f>H7+H204+H246+H265+H506+H769+H789+H842+H856</f>
        <v>1690735.344</v>
      </c>
      <c r="I1030" s="101">
        <f>I7+I204+I246+I265+I506+I769+I789+I842+I856+0.1</f>
        <v>49833.723999999995</v>
      </c>
    </row>
    <row r="1031" spans="1:9" ht="15.75">
      <c r="A1031" s="29"/>
      <c r="B1031" s="331"/>
      <c r="C1031" s="331"/>
      <c r="D1031" s="331"/>
      <c r="E1031" s="331"/>
      <c r="F1031" s="331"/>
      <c r="G1031" s="210"/>
      <c r="H1031" s="210"/>
      <c r="I1031" s="210"/>
    </row>
    <row r="1032" spans="1:9" ht="15.75">
      <c r="A1032" s="29"/>
      <c r="B1032" s="331"/>
      <c r="C1032" s="331"/>
      <c r="D1032" s="331"/>
      <c r="E1032" s="331"/>
      <c r="F1032" s="331"/>
      <c r="G1032" s="210"/>
      <c r="H1032" s="210"/>
      <c r="I1032" s="210"/>
    </row>
    <row r="1033" spans="1:9" ht="15.75">
      <c r="A1033" s="29"/>
      <c r="B1033" s="331"/>
      <c r="C1033" s="331"/>
      <c r="D1033" s="331"/>
      <c r="E1033" s="331"/>
      <c r="F1033" s="331"/>
      <c r="G1033" s="210"/>
      <c r="H1033" s="210"/>
      <c r="I1033" s="210"/>
    </row>
    <row r="1034" spans="1:9" ht="15.75">
      <c r="A1034" s="29"/>
      <c r="B1034" s="331"/>
      <c r="C1034" s="331"/>
      <c r="D1034" s="331"/>
      <c r="E1034" s="331"/>
      <c r="F1034" s="331"/>
      <c r="G1034" s="210"/>
      <c r="H1034" s="210"/>
      <c r="I1034" s="210"/>
    </row>
    <row r="1035" spans="1:9" ht="15.75">
      <c r="A1035" s="29"/>
      <c r="B1035" s="331"/>
      <c r="C1035" s="331"/>
      <c r="D1035" s="331"/>
      <c r="E1035" s="331"/>
      <c r="F1035" s="331"/>
      <c r="G1035" s="210"/>
      <c r="H1035" s="210"/>
      <c r="I1035" s="210"/>
    </row>
    <row r="1036" spans="1:9" ht="15.75">
      <c r="A1036" s="29"/>
      <c r="B1036" s="331"/>
      <c r="C1036" s="331"/>
      <c r="D1036" s="331"/>
      <c r="E1036" s="331"/>
      <c r="F1036" s="331"/>
      <c r="G1036" s="210"/>
      <c r="H1036" s="210"/>
      <c r="I1036" s="210"/>
    </row>
    <row r="1037" spans="1:9" ht="15.75">
      <c r="A1037" s="29"/>
      <c r="B1037" s="331"/>
      <c r="C1037" s="331"/>
      <c r="D1037" s="331"/>
      <c r="E1037" s="331"/>
      <c r="F1037" s="331"/>
      <c r="G1037" s="210"/>
      <c r="H1037" s="210"/>
      <c r="I1037" s="210"/>
    </row>
    <row r="1038" spans="1:9" ht="15.75">
      <c r="A1038" s="29"/>
      <c r="B1038" s="331"/>
      <c r="C1038" s="331"/>
      <c r="D1038" s="331"/>
      <c r="E1038" s="331"/>
      <c r="F1038" s="331"/>
      <c r="G1038" s="210"/>
      <c r="H1038" s="210"/>
      <c r="I1038" s="210"/>
    </row>
    <row r="1039" spans="1:9" ht="15.75">
      <c r="A1039" s="29"/>
      <c r="B1039" s="331"/>
      <c r="C1039" s="331"/>
      <c r="D1039" s="331"/>
      <c r="E1039" s="331"/>
      <c r="F1039" s="331"/>
      <c r="G1039" s="210"/>
      <c r="H1039" s="210"/>
      <c r="I1039" s="210"/>
    </row>
    <row r="1040" spans="1:9" ht="15.75">
      <c r="A1040" s="29"/>
      <c r="B1040" s="331"/>
      <c r="C1040" s="331"/>
      <c r="D1040" s="331"/>
      <c r="E1040" s="331"/>
      <c r="F1040" s="331"/>
      <c r="G1040" s="210"/>
      <c r="H1040" s="210"/>
      <c r="I1040" s="210"/>
    </row>
    <row r="1041" spans="1:9" ht="15.75">
      <c r="A1041" s="29"/>
      <c r="B1041" s="331"/>
      <c r="C1041" s="331"/>
      <c r="D1041" s="331"/>
      <c r="E1041" s="331"/>
      <c r="F1041" s="331"/>
      <c r="G1041" s="210"/>
      <c r="H1041" s="210"/>
      <c r="I1041" s="210"/>
    </row>
    <row r="1042" spans="1:9" ht="15.75">
      <c r="A1042" s="29"/>
      <c r="B1042" s="331"/>
      <c r="C1042" s="331"/>
      <c r="D1042" s="331"/>
      <c r="E1042" s="331"/>
      <c r="F1042" s="331"/>
      <c r="G1042" s="210"/>
      <c r="H1042" s="210"/>
      <c r="I1042" s="210"/>
    </row>
    <row r="1043" spans="1:9" ht="15.75">
      <c r="A1043" s="29"/>
      <c r="B1043" s="331"/>
      <c r="C1043" s="331"/>
      <c r="D1043" s="331"/>
      <c r="E1043" s="331"/>
      <c r="F1043" s="331"/>
      <c r="G1043" s="210"/>
      <c r="H1043" s="210"/>
      <c r="I1043" s="210"/>
    </row>
    <row r="1044" spans="1:9" ht="15.75">
      <c r="A1044" s="29"/>
      <c r="B1044" s="331"/>
      <c r="C1044" s="331"/>
      <c r="D1044" s="331"/>
      <c r="E1044" s="331"/>
      <c r="F1044" s="331"/>
      <c r="G1044" s="210"/>
      <c r="H1044" s="210"/>
      <c r="I1044" s="210"/>
    </row>
    <row r="1045" spans="1:9" ht="15.75">
      <c r="A1045" s="29"/>
      <c r="B1045" s="331"/>
      <c r="C1045" s="331"/>
      <c r="D1045" s="331"/>
      <c r="E1045" s="331"/>
      <c r="F1045" s="331"/>
      <c r="G1045" s="210"/>
      <c r="H1045" s="210"/>
      <c r="I1045" s="210"/>
    </row>
    <row r="1046" spans="1:9" ht="15.75">
      <c r="A1046" s="29"/>
      <c r="B1046" s="331"/>
      <c r="C1046" s="331"/>
      <c r="D1046" s="331"/>
      <c r="E1046" s="331"/>
      <c r="F1046" s="331"/>
      <c r="G1046" s="210"/>
      <c r="H1046" s="210"/>
      <c r="I1046" s="210"/>
    </row>
    <row r="1047" spans="1:9" ht="15.75">
      <c r="A1047" s="29"/>
      <c r="B1047" s="331"/>
      <c r="C1047" s="331"/>
      <c r="D1047" s="331"/>
      <c r="E1047" s="331"/>
      <c r="F1047" s="331"/>
      <c r="G1047" s="210"/>
      <c r="H1047" s="210"/>
      <c r="I1047" s="210"/>
    </row>
    <row r="1048" spans="1:9" ht="15.75">
      <c r="A1048" s="29"/>
      <c r="B1048" s="331"/>
      <c r="C1048" s="331"/>
      <c r="D1048" s="331"/>
      <c r="E1048" s="331"/>
      <c r="F1048" s="331"/>
      <c r="G1048" s="210"/>
      <c r="H1048" s="210"/>
      <c r="I1048" s="210"/>
    </row>
    <row r="1049" spans="1:9" ht="15.75">
      <c r="A1049" s="29"/>
      <c r="B1049" s="331"/>
      <c r="C1049" s="331"/>
      <c r="D1049" s="331"/>
      <c r="E1049" s="331"/>
      <c r="F1049" s="331"/>
      <c r="G1049" s="210"/>
      <c r="H1049" s="210"/>
      <c r="I1049" s="210"/>
    </row>
    <row r="1050" spans="1:9" ht="15.75">
      <c r="A1050" s="29"/>
      <c r="B1050" s="331"/>
      <c r="C1050" s="331"/>
      <c r="D1050" s="331"/>
      <c r="E1050" s="331"/>
      <c r="F1050" s="331"/>
      <c r="G1050" s="210"/>
      <c r="H1050" s="210"/>
      <c r="I1050" s="210"/>
    </row>
    <row r="1051" spans="1:9" ht="15.75">
      <c r="A1051" s="29"/>
      <c r="B1051" s="331"/>
      <c r="C1051" s="331"/>
      <c r="D1051" s="331"/>
      <c r="E1051" s="331"/>
      <c r="F1051" s="331"/>
      <c r="G1051" s="210"/>
      <c r="H1051" s="210"/>
      <c r="I1051" s="210"/>
    </row>
    <row r="1052" spans="1:9" ht="15.75">
      <c r="A1052" s="29"/>
      <c r="B1052" s="331"/>
      <c r="C1052" s="331"/>
      <c r="D1052" s="331"/>
      <c r="E1052" s="331"/>
      <c r="F1052" s="331"/>
      <c r="G1052" s="210"/>
      <c r="H1052" s="210"/>
      <c r="I1052" s="210"/>
    </row>
    <row r="1053" spans="1:9" ht="15.75">
      <c r="A1053" s="29"/>
      <c r="B1053" s="331"/>
      <c r="C1053" s="331"/>
      <c r="D1053" s="331"/>
      <c r="E1053" s="331"/>
      <c r="F1053" s="331"/>
      <c r="G1053" s="210"/>
      <c r="H1053" s="210"/>
      <c r="I1053" s="210"/>
    </row>
    <row r="1054" spans="1:9" ht="15.75">
      <c r="A1054" s="29"/>
      <c r="B1054" s="331"/>
      <c r="C1054" s="331"/>
      <c r="D1054" s="331"/>
      <c r="E1054" s="331"/>
      <c r="F1054" s="331"/>
      <c r="G1054" s="210"/>
      <c r="H1054" s="210"/>
      <c r="I1054" s="210"/>
    </row>
    <row r="1055" spans="1:9" ht="15.75">
      <c r="A1055" s="29"/>
      <c r="B1055" s="331"/>
      <c r="C1055" s="331"/>
      <c r="D1055" s="331"/>
      <c r="E1055" s="331"/>
      <c r="F1055" s="331"/>
      <c r="G1055" s="210"/>
      <c r="H1055" s="210"/>
      <c r="I1055" s="210"/>
    </row>
    <row r="1056" spans="1:9" ht="15.75">
      <c r="A1056" s="29"/>
      <c r="B1056" s="331"/>
      <c r="C1056" s="331"/>
      <c r="D1056" s="331"/>
      <c r="E1056" s="331"/>
      <c r="F1056" s="331"/>
      <c r="G1056" s="210"/>
      <c r="H1056" s="210"/>
      <c r="I1056" s="210"/>
    </row>
    <row r="1057" spans="1:9" ht="15.75">
      <c r="A1057" s="29"/>
      <c r="B1057" s="331"/>
      <c r="C1057" s="331"/>
      <c r="D1057" s="331"/>
      <c r="E1057" s="331"/>
      <c r="F1057" s="331"/>
      <c r="G1057" s="210"/>
      <c r="H1057" s="210"/>
      <c r="I1057" s="210"/>
    </row>
    <row r="1058" spans="1:9" ht="15.75">
      <c r="A1058" s="29"/>
      <c r="B1058" s="331"/>
      <c r="C1058" s="331"/>
      <c r="D1058" s="331"/>
      <c r="E1058" s="331"/>
      <c r="F1058" s="331"/>
      <c r="G1058" s="210"/>
      <c r="H1058" s="210"/>
      <c r="I1058" s="210"/>
    </row>
    <row r="1059" spans="1:9" ht="15.75">
      <c r="A1059" s="29"/>
      <c r="B1059" s="331"/>
      <c r="C1059" s="331"/>
      <c r="D1059" s="331"/>
      <c r="E1059" s="331"/>
      <c r="F1059" s="331"/>
      <c r="G1059" s="210"/>
      <c r="H1059" s="210"/>
      <c r="I1059" s="210"/>
    </row>
    <row r="1060" spans="1:9" ht="15.75">
      <c r="A1060" s="29"/>
      <c r="B1060" s="331"/>
      <c r="C1060" s="331"/>
      <c r="D1060" s="331"/>
      <c r="E1060" s="331"/>
      <c r="F1060" s="331"/>
      <c r="G1060" s="210"/>
      <c r="H1060" s="210"/>
      <c r="I1060" s="210"/>
    </row>
    <row r="1061" spans="1:9" ht="15.75">
      <c r="A1061" s="29"/>
      <c r="B1061" s="331"/>
      <c r="C1061" s="331"/>
      <c r="D1061" s="331"/>
      <c r="E1061" s="331"/>
      <c r="F1061" s="331"/>
      <c r="G1061" s="210"/>
      <c r="H1061" s="210"/>
      <c r="I1061" s="210"/>
    </row>
    <row r="1062" spans="1:9" ht="15.75">
      <c r="A1062" s="29"/>
      <c r="B1062" s="331"/>
      <c r="C1062" s="331"/>
      <c r="D1062" s="331"/>
      <c r="E1062" s="331"/>
      <c r="F1062" s="331"/>
      <c r="G1062" s="210"/>
      <c r="H1062" s="210"/>
      <c r="I1062" s="210"/>
    </row>
    <row r="1063" spans="1:9" ht="15.75">
      <c r="A1063" s="29"/>
      <c r="B1063" s="331"/>
      <c r="C1063" s="331"/>
      <c r="D1063" s="331"/>
      <c r="E1063" s="331"/>
      <c r="F1063" s="331"/>
      <c r="G1063" s="210"/>
      <c r="H1063" s="210"/>
      <c r="I1063" s="210"/>
    </row>
    <row r="1064" spans="1:9" ht="15.75">
      <c r="A1064" s="29"/>
      <c r="B1064" s="331"/>
      <c r="C1064" s="331"/>
      <c r="D1064" s="331"/>
      <c r="E1064" s="331"/>
      <c r="F1064" s="331"/>
      <c r="G1064" s="210"/>
      <c r="H1064" s="210"/>
      <c r="I1064" s="210"/>
    </row>
    <row r="1065" spans="1:9" ht="15.75">
      <c r="A1065" s="29"/>
      <c r="B1065" s="331"/>
      <c r="C1065" s="331"/>
      <c r="D1065" s="331"/>
      <c r="E1065" s="331"/>
      <c r="F1065" s="331"/>
      <c r="G1065" s="210"/>
      <c r="H1065" s="210"/>
      <c r="I1065" s="210"/>
    </row>
    <row r="1066" spans="1:9" ht="15.75">
      <c r="A1066" s="29"/>
      <c r="B1066" s="331"/>
      <c r="C1066" s="331"/>
      <c r="D1066" s="331"/>
      <c r="E1066" s="331"/>
      <c r="F1066" s="331"/>
      <c r="G1066" s="210"/>
      <c r="H1066" s="210"/>
      <c r="I1066" s="210"/>
    </row>
    <row r="1067" spans="1:9" ht="15.75">
      <c r="A1067" s="29"/>
      <c r="B1067" s="331"/>
      <c r="C1067" s="331"/>
      <c r="D1067" s="331"/>
      <c r="E1067" s="331"/>
      <c r="F1067" s="331"/>
      <c r="G1067" s="210"/>
      <c r="H1067" s="210"/>
      <c r="I1067" s="210"/>
    </row>
    <row r="1068" spans="1:9" ht="15.75">
      <c r="A1068" s="29"/>
      <c r="B1068" s="331"/>
      <c r="C1068" s="331"/>
      <c r="D1068" s="331"/>
      <c r="E1068" s="331"/>
      <c r="F1068" s="331"/>
      <c r="G1068" s="210"/>
      <c r="H1068" s="210"/>
      <c r="I1068" s="210"/>
    </row>
    <row r="1069" spans="1:9" ht="15.75">
      <c r="A1069" s="29"/>
      <c r="B1069" s="331"/>
      <c r="C1069" s="331"/>
      <c r="D1069" s="331"/>
      <c r="E1069" s="331"/>
      <c r="F1069" s="331"/>
      <c r="G1069" s="210"/>
      <c r="H1069" s="210"/>
      <c r="I1069" s="210"/>
    </row>
    <row r="1070" spans="1:9" ht="15.75">
      <c r="A1070" s="29"/>
      <c r="B1070" s="331"/>
      <c r="C1070" s="331"/>
      <c r="D1070" s="331"/>
      <c r="E1070" s="331"/>
      <c r="F1070" s="331"/>
      <c r="G1070" s="210"/>
      <c r="H1070" s="210"/>
      <c r="I1070" s="210"/>
    </row>
    <row r="1071" spans="1:9" ht="15.75">
      <c r="A1071" s="29"/>
      <c r="B1071" s="331"/>
      <c r="C1071" s="331"/>
      <c r="D1071" s="331"/>
      <c r="E1071" s="331"/>
      <c r="F1071" s="331"/>
      <c r="G1071" s="210"/>
      <c r="H1071" s="210"/>
      <c r="I1071" s="210"/>
    </row>
    <row r="1072" spans="1:9" ht="15.75">
      <c r="A1072" s="29"/>
      <c r="B1072" s="331"/>
      <c r="C1072" s="331"/>
      <c r="D1072" s="331"/>
      <c r="E1072" s="331"/>
      <c r="F1072" s="331"/>
      <c r="G1072" s="210"/>
      <c r="H1072" s="210"/>
      <c r="I1072" s="210"/>
    </row>
    <row r="1073" spans="1:9" ht="15.75">
      <c r="A1073" s="29"/>
      <c r="B1073" s="331"/>
      <c r="C1073" s="331"/>
      <c r="D1073" s="331"/>
      <c r="E1073" s="331"/>
      <c r="F1073" s="331"/>
      <c r="G1073" s="210"/>
      <c r="H1073" s="210"/>
      <c r="I1073" s="210"/>
    </row>
    <row r="1074" spans="1:9" ht="15.75">
      <c r="A1074" s="29"/>
      <c r="B1074" s="331"/>
      <c r="C1074" s="331"/>
      <c r="D1074" s="331"/>
      <c r="E1074" s="331"/>
      <c r="F1074" s="331"/>
      <c r="G1074" s="210"/>
      <c r="H1074" s="210"/>
      <c r="I1074" s="210"/>
    </row>
    <row r="1075" spans="1:9" ht="15.75">
      <c r="A1075" s="29"/>
      <c r="B1075" s="331"/>
      <c r="C1075" s="331"/>
      <c r="D1075" s="331"/>
      <c r="E1075" s="331"/>
      <c r="F1075" s="331"/>
      <c r="G1075" s="210"/>
      <c r="H1075" s="210"/>
      <c r="I1075" s="210"/>
    </row>
    <row r="1076" spans="1:9" ht="15.75">
      <c r="A1076" s="29"/>
      <c r="B1076" s="331"/>
      <c r="C1076" s="331"/>
      <c r="D1076" s="331"/>
      <c r="E1076" s="331"/>
      <c r="F1076" s="331"/>
      <c r="G1076" s="210"/>
      <c r="H1076" s="210"/>
      <c r="I1076" s="210"/>
    </row>
    <row r="1077" spans="1:9" ht="15.75">
      <c r="A1077" s="29"/>
      <c r="B1077" s="331"/>
      <c r="C1077" s="331"/>
      <c r="D1077" s="331"/>
      <c r="E1077" s="331"/>
      <c r="F1077" s="331"/>
      <c r="G1077" s="210"/>
      <c r="H1077" s="210"/>
      <c r="I1077" s="210"/>
    </row>
    <row r="1078" spans="1:9" ht="15.75">
      <c r="A1078" s="29"/>
      <c r="B1078" s="331"/>
      <c r="C1078" s="331"/>
      <c r="D1078" s="331"/>
      <c r="E1078" s="331"/>
      <c r="F1078" s="331"/>
      <c r="G1078" s="210"/>
      <c r="H1078" s="210"/>
      <c r="I1078" s="210"/>
    </row>
    <row r="1079" spans="1:9" ht="15.75">
      <c r="A1079" s="29"/>
      <c r="B1079" s="331"/>
      <c r="C1079" s="331"/>
      <c r="D1079" s="331"/>
      <c r="E1079" s="331"/>
      <c r="F1079" s="331"/>
      <c r="G1079" s="210"/>
      <c r="H1079" s="210"/>
      <c r="I1079" s="210"/>
    </row>
    <row r="1080" spans="1:9" ht="15.75">
      <c r="A1080" s="29"/>
      <c r="B1080" s="331"/>
      <c r="C1080" s="331"/>
      <c r="D1080" s="331"/>
      <c r="E1080" s="331"/>
      <c r="F1080" s="331"/>
      <c r="G1080" s="210"/>
      <c r="H1080" s="210"/>
      <c r="I1080" s="210"/>
    </row>
    <row r="1081" spans="1:9" ht="15.75">
      <c r="A1081" s="29"/>
      <c r="B1081" s="331"/>
      <c r="C1081" s="331"/>
      <c r="D1081" s="331"/>
      <c r="E1081" s="331"/>
      <c r="F1081" s="331"/>
      <c r="G1081" s="210"/>
      <c r="H1081" s="210"/>
      <c r="I1081" s="210"/>
    </row>
    <row r="1082" spans="1:9" ht="15.75">
      <c r="A1082" s="29"/>
      <c r="B1082" s="331"/>
      <c r="C1082" s="331"/>
      <c r="D1082" s="331"/>
      <c r="E1082" s="331"/>
      <c r="F1082" s="331"/>
      <c r="G1082" s="210"/>
      <c r="H1082" s="210"/>
      <c r="I1082" s="210"/>
    </row>
    <row r="1083" spans="1:9" ht="15.75">
      <c r="A1083" s="29"/>
      <c r="B1083" s="331"/>
      <c r="C1083" s="331"/>
      <c r="D1083" s="331"/>
      <c r="E1083" s="331"/>
      <c r="F1083" s="331"/>
      <c r="G1083" s="210"/>
      <c r="H1083" s="210"/>
      <c r="I1083" s="210"/>
    </row>
    <row r="1084" spans="1:9" ht="15.75">
      <c r="A1084" s="29"/>
      <c r="B1084" s="331"/>
      <c r="C1084" s="331"/>
      <c r="D1084" s="331"/>
      <c r="E1084" s="331"/>
      <c r="F1084" s="331"/>
      <c r="G1084" s="210"/>
      <c r="H1084" s="210"/>
      <c r="I1084" s="210"/>
    </row>
    <row r="1085" spans="1:9" ht="15.75">
      <c r="A1085" s="29"/>
      <c r="B1085" s="331"/>
      <c r="C1085" s="331"/>
      <c r="D1085" s="331"/>
      <c r="E1085" s="331"/>
      <c r="F1085" s="331"/>
      <c r="G1085" s="210"/>
      <c r="H1085" s="210"/>
      <c r="I1085" s="210"/>
    </row>
    <row r="1086" spans="1:9" ht="15.75">
      <c r="A1086" s="29"/>
      <c r="B1086" s="331"/>
      <c r="C1086" s="331"/>
      <c r="D1086" s="331"/>
      <c r="E1086" s="331"/>
      <c r="F1086" s="331"/>
      <c r="G1086" s="210"/>
      <c r="H1086" s="210"/>
      <c r="I1086" s="210"/>
    </row>
    <row r="1087" spans="1:9" ht="15.75">
      <c r="A1087" s="29"/>
      <c r="B1087" s="331"/>
      <c r="C1087" s="331"/>
      <c r="D1087" s="331"/>
      <c r="E1087" s="331"/>
      <c r="F1087" s="331"/>
      <c r="G1087" s="210"/>
      <c r="H1087" s="210"/>
      <c r="I1087" s="210"/>
    </row>
    <row r="1088" spans="1:9" ht="15.75">
      <c r="A1088" s="29"/>
      <c r="B1088" s="331"/>
      <c r="C1088" s="331"/>
      <c r="D1088" s="331"/>
      <c r="E1088" s="331"/>
      <c r="F1088" s="331"/>
      <c r="G1088" s="210"/>
      <c r="H1088" s="210"/>
      <c r="I1088" s="210"/>
    </row>
    <row r="1089" spans="1:9" ht="15.75">
      <c r="A1089" s="29"/>
      <c r="B1089" s="331"/>
      <c r="C1089" s="331"/>
      <c r="D1089" s="331"/>
      <c r="E1089" s="331"/>
      <c r="F1089" s="331"/>
      <c r="G1089" s="210"/>
      <c r="H1089" s="210"/>
      <c r="I1089" s="210"/>
    </row>
    <row r="1090" spans="1:9" ht="15.75">
      <c r="A1090" s="29"/>
      <c r="B1090" s="331"/>
      <c r="C1090" s="331"/>
      <c r="D1090" s="331"/>
      <c r="E1090" s="331"/>
      <c r="F1090" s="331"/>
      <c r="G1090" s="210"/>
      <c r="H1090" s="210"/>
      <c r="I1090" s="210"/>
    </row>
    <row r="1091" spans="1:9" ht="15.75">
      <c r="A1091" s="29"/>
      <c r="B1091" s="331"/>
      <c r="C1091" s="331"/>
      <c r="D1091" s="331"/>
      <c r="E1091" s="331"/>
      <c r="F1091" s="331"/>
      <c r="G1091" s="210"/>
      <c r="H1091" s="210"/>
      <c r="I1091" s="210"/>
    </row>
    <row r="1092" spans="1:9" ht="15.75">
      <c r="A1092" s="29"/>
      <c r="B1092" s="331"/>
      <c r="C1092" s="331"/>
      <c r="D1092" s="331"/>
      <c r="E1092" s="331"/>
      <c r="F1092" s="331"/>
      <c r="G1092" s="210"/>
      <c r="H1092" s="210"/>
      <c r="I1092" s="210"/>
    </row>
    <row r="1093" spans="1:9" ht="15.75">
      <c r="A1093" s="29"/>
      <c r="B1093" s="331"/>
      <c r="C1093" s="331"/>
      <c r="D1093" s="331"/>
      <c r="E1093" s="331"/>
      <c r="F1093" s="331"/>
      <c r="G1093" s="210"/>
      <c r="H1093" s="210"/>
      <c r="I1093" s="210"/>
    </row>
    <row r="1094" spans="1:9" ht="15.75">
      <c r="A1094" s="29"/>
      <c r="B1094" s="331"/>
      <c r="C1094" s="331"/>
      <c r="D1094" s="331"/>
      <c r="E1094" s="331"/>
      <c r="F1094" s="331"/>
      <c r="G1094" s="210"/>
      <c r="H1094" s="210"/>
      <c r="I1094" s="210"/>
    </row>
    <row r="1095" spans="1:9" ht="15.75">
      <c r="A1095" s="29"/>
      <c r="B1095" s="331"/>
      <c r="C1095" s="331"/>
      <c r="D1095" s="331"/>
      <c r="E1095" s="331"/>
      <c r="F1095" s="331"/>
      <c r="G1095" s="210"/>
      <c r="H1095" s="210"/>
      <c r="I1095" s="210"/>
    </row>
    <row r="1096" spans="1:9" ht="15.75">
      <c r="A1096" s="29"/>
      <c r="B1096" s="331"/>
      <c r="C1096" s="331"/>
      <c r="D1096" s="331"/>
      <c r="E1096" s="331"/>
      <c r="F1096" s="331"/>
      <c r="G1096" s="210"/>
      <c r="H1096" s="210"/>
      <c r="I1096" s="210"/>
    </row>
    <row r="1097" spans="1:9" ht="15.75">
      <c r="A1097" s="29"/>
      <c r="B1097" s="331"/>
      <c r="C1097" s="331"/>
      <c r="D1097" s="331"/>
      <c r="E1097" s="331"/>
      <c r="F1097" s="331"/>
      <c r="G1097" s="210"/>
      <c r="H1097" s="210"/>
      <c r="I1097" s="210"/>
    </row>
    <row r="1098" spans="1:9" ht="15.75">
      <c r="A1098" s="29"/>
      <c r="B1098" s="331"/>
      <c r="C1098" s="331"/>
      <c r="D1098" s="331"/>
      <c r="E1098" s="331"/>
      <c r="F1098" s="331"/>
      <c r="G1098" s="210"/>
      <c r="H1098" s="210"/>
      <c r="I1098" s="210"/>
    </row>
    <row r="1099" spans="1:9" ht="15.75">
      <c r="A1099" s="29"/>
      <c r="B1099" s="331"/>
      <c r="C1099" s="331"/>
      <c r="D1099" s="331"/>
      <c r="E1099" s="331"/>
      <c r="F1099" s="331"/>
      <c r="G1099" s="210"/>
      <c r="H1099" s="210"/>
      <c r="I1099" s="210"/>
    </row>
    <row r="1100" spans="1:9" ht="15.75">
      <c r="A1100" s="29"/>
      <c r="B1100" s="331"/>
      <c r="C1100" s="331"/>
      <c r="D1100" s="331"/>
      <c r="E1100" s="331"/>
      <c r="F1100" s="331"/>
      <c r="G1100" s="210"/>
      <c r="H1100" s="210"/>
      <c r="I1100" s="210"/>
    </row>
    <row r="1101" spans="1:9" ht="15.75">
      <c r="A1101" s="29"/>
      <c r="B1101" s="331"/>
      <c r="C1101" s="331"/>
      <c r="D1101" s="331"/>
      <c r="E1101" s="331"/>
      <c r="F1101" s="331"/>
      <c r="G1101" s="210"/>
      <c r="H1101" s="210"/>
      <c r="I1101" s="210"/>
    </row>
    <row r="1102" spans="1:9" ht="15.75">
      <c r="A1102" s="29"/>
      <c r="B1102" s="331"/>
      <c r="C1102" s="331"/>
      <c r="D1102" s="331"/>
      <c r="E1102" s="331"/>
      <c r="F1102" s="331"/>
      <c r="G1102" s="210"/>
      <c r="H1102" s="210"/>
      <c r="I1102" s="210"/>
    </row>
    <row r="1103" spans="1:9" ht="15.75">
      <c r="A1103" s="29"/>
      <c r="B1103" s="331"/>
      <c r="C1103" s="331"/>
      <c r="D1103" s="331"/>
      <c r="E1103" s="331"/>
      <c r="F1103" s="331"/>
      <c r="G1103" s="210"/>
      <c r="H1103" s="210"/>
      <c r="I1103" s="210"/>
    </row>
    <row r="1104" spans="1:9" ht="15.75">
      <c r="A1104" s="29"/>
      <c r="B1104" s="331"/>
      <c r="C1104" s="331"/>
      <c r="D1104" s="331"/>
      <c r="E1104" s="331"/>
      <c r="F1104" s="331"/>
      <c r="G1104" s="210"/>
      <c r="H1104" s="210"/>
      <c r="I1104" s="210"/>
    </row>
    <row r="1105" spans="1:9" ht="15.75">
      <c r="A1105" s="29"/>
      <c r="B1105" s="331"/>
      <c r="C1105" s="331"/>
      <c r="D1105" s="331"/>
      <c r="E1105" s="331"/>
      <c r="F1105" s="331"/>
      <c r="G1105" s="210"/>
      <c r="H1105" s="210"/>
      <c r="I1105" s="210"/>
    </row>
    <row r="1106" spans="1:9" ht="15.75">
      <c r="A1106" s="29"/>
      <c r="B1106" s="331"/>
      <c r="C1106" s="331"/>
      <c r="D1106" s="331"/>
      <c r="E1106" s="331"/>
      <c r="F1106" s="331"/>
      <c r="G1106" s="210"/>
      <c r="H1106" s="210"/>
      <c r="I1106" s="210"/>
    </row>
    <row r="1107" spans="1:9" ht="15.75">
      <c r="A1107" s="29"/>
      <c r="B1107" s="331"/>
      <c r="C1107" s="331"/>
      <c r="D1107" s="331"/>
      <c r="E1107" s="331"/>
      <c r="F1107" s="331"/>
      <c r="G1107" s="210"/>
      <c r="H1107" s="210"/>
      <c r="I1107" s="210"/>
    </row>
    <row r="1108" spans="1:9" ht="15.75">
      <c r="A1108" s="29"/>
      <c r="B1108" s="331"/>
      <c r="C1108" s="331"/>
      <c r="D1108" s="331"/>
      <c r="E1108" s="331"/>
      <c r="F1108" s="331"/>
      <c r="G1108" s="210"/>
      <c r="H1108" s="210"/>
      <c r="I1108" s="210"/>
    </row>
    <row r="1109" spans="1:9" ht="15.75">
      <c r="A1109" s="29"/>
      <c r="B1109" s="331"/>
      <c r="C1109" s="331"/>
      <c r="D1109" s="331"/>
      <c r="E1109" s="331"/>
      <c r="F1109" s="331"/>
      <c r="G1109" s="210"/>
      <c r="H1109" s="210"/>
      <c r="I1109" s="210"/>
    </row>
    <row r="1110" spans="1:9" ht="15.75">
      <c r="A1110" s="29"/>
      <c r="B1110" s="331"/>
      <c r="C1110" s="331"/>
      <c r="D1110" s="331"/>
      <c r="E1110" s="331"/>
      <c r="F1110" s="331"/>
      <c r="G1110" s="210"/>
      <c r="H1110" s="210"/>
      <c r="I1110" s="210"/>
    </row>
    <row r="1111" spans="1:9" ht="15.75">
      <c r="A1111" s="29"/>
      <c r="B1111" s="331"/>
      <c r="C1111" s="331"/>
      <c r="D1111" s="331"/>
      <c r="E1111" s="331"/>
      <c r="F1111" s="331"/>
      <c r="G1111" s="210"/>
      <c r="H1111" s="210"/>
      <c r="I1111" s="210"/>
    </row>
    <row r="1112" spans="1:9" ht="15.75">
      <c r="A1112" s="29"/>
      <c r="B1112" s="331"/>
      <c r="C1112" s="331"/>
      <c r="D1112" s="331"/>
      <c r="E1112" s="331"/>
      <c r="F1112" s="331"/>
      <c r="G1112" s="210"/>
      <c r="H1112" s="210"/>
      <c r="I1112" s="210"/>
    </row>
    <row r="1113" spans="1:9" ht="15.75">
      <c r="A1113" s="29"/>
      <c r="B1113" s="331"/>
      <c r="C1113" s="331"/>
      <c r="D1113" s="331"/>
      <c r="E1113" s="331"/>
      <c r="F1113" s="331"/>
      <c r="G1113" s="210"/>
      <c r="H1113" s="210"/>
      <c r="I1113" s="210"/>
    </row>
    <row r="1114" spans="1:9" ht="15.75">
      <c r="A1114" s="29"/>
      <c r="B1114" s="331"/>
      <c r="C1114" s="331"/>
      <c r="D1114" s="331"/>
      <c r="E1114" s="331"/>
      <c r="F1114" s="331"/>
      <c r="G1114" s="210"/>
      <c r="H1114" s="210"/>
      <c r="I1114" s="210"/>
    </row>
    <row r="1115" spans="1:9" ht="15.75">
      <c r="A1115" s="29"/>
      <c r="B1115" s="331"/>
      <c r="C1115" s="331"/>
      <c r="D1115" s="331"/>
      <c r="E1115" s="331"/>
      <c r="F1115" s="331"/>
      <c r="G1115" s="210"/>
      <c r="H1115" s="210"/>
      <c r="I1115" s="210"/>
    </row>
  </sheetData>
  <sheetProtection/>
  <autoFilter ref="A6:I1030"/>
  <mergeCells count="2">
    <mergeCell ref="D1:I1"/>
    <mergeCell ref="A3:I3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906" max="23" man="1"/>
  </rowBreaks>
  <colBreaks count="1" manualBreakCount="1">
    <brk id="9" max="10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M1110"/>
  <sheetViews>
    <sheetView view="pageBreakPreview" zoomScale="80" zoomScaleSheetLayoutView="80" workbookViewId="0" topLeftCell="A1">
      <selection activeCell="B2" sqref="B2:D2"/>
    </sheetView>
  </sheetViews>
  <sheetFormatPr defaultColWidth="9.00390625" defaultRowHeight="12.75"/>
  <cols>
    <col min="1" max="1" width="81.75390625" style="20" customWidth="1"/>
    <col min="2" max="2" width="14.75390625" style="359" customWidth="1"/>
    <col min="3" max="3" width="5.375" style="359" customWidth="1"/>
    <col min="4" max="4" width="13.875" style="376" customWidth="1"/>
    <col min="5" max="6" width="10.125" style="5" hidden="1" customWidth="1"/>
    <col min="7" max="7" width="0" style="5" hidden="1" customWidth="1"/>
    <col min="8" max="8" width="2.125" style="34" customWidth="1"/>
    <col min="9" max="16384" width="9.125" style="5" customWidth="1"/>
  </cols>
  <sheetData>
    <row r="1" spans="1:13" s="13" customFormat="1" ht="15.75">
      <c r="A1" s="12"/>
      <c r="B1" s="399" t="s">
        <v>739</v>
      </c>
      <c r="C1" s="400"/>
      <c r="D1" s="400"/>
      <c r="H1" s="31"/>
      <c r="M1" s="14"/>
    </row>
    <row r="2" spans="1:13" s="31" customFormat="1" ht="13.5" customHeight="1">
      <c r="A2" s="29"/>
      <c r="B2" s="399" t="s">
        <v>140</v>
      </c>
      <c r="C2" s="401"/>
      <c r="D2" s="401"/>
      <c r="M2" s="32"/>
    </row>
    <row r="3" spans="1:13" s="31" customFormat="1" ht="12" customHeight="1">
      <c r="A3" s="29"/>
      <c r="B3" s="399" t="s">
        <v>430</v>
      </c>
      <c r="C3" s="401"/>
      <c r="D3" s="401"/>
      <c r="M3" s="32"/>
    </row>
    <row r="4" spans="1:13" s="31" customFormat="1" ht="12" customHeight="1">
      <c r="A4" s="29"/>
      <c r="B4" s="399" t="s">
        <v>383</v>
      </c>
      <c r="C4" s="401"/>
      <c r="D4" s="401"/>
      <c r="M4" s="32"/>
    </row>
    <row r="5" spans="1:13" s="31" customFormat="1" ht="15.75">
      <c r="A5" s="29"/>
      <c r="B5" s="399" t="s">
        <v>709</v>
      </c>
      <c r="C5" s="401"/>
      <c r="D5" s="401"/>
      <c r="M5" s="32"/>
    </row>
    <row r="6" spans="1:3" ht="15.75">
      <c r="A6" s="7"/>
      <c r="B6" s="357"/>
      <c r="C6" s="357"/>
    </row>
    <row r="7" spans="1:13" s="13" customFormat="1" ht="12" customHeight="1">
      <c r="A7" s="12"/>
      <c r="B7" s="399" t="s">
        <v>683</v>
      </c>
      <c r="C7" s="400"/>
      <c r="D7" s="400"/>
      <c r="H7" s="31"/>
      <c r="M7" s="14"/>
    </row>
    <row r="8" spans="1:13" s="31" customFormat="1" ht="13.5" customHeight="1">
      <c r="A8" s="29"/>
      <c r="B8" s="399" t="s">
        <v>140</v>
      </c>
      <c r="C8" s="401"/>
      <c r="D8" s="401"/>
      <c r="M8" s="32"/>
    </row>
    <row r="9" spans="1:13" s="31" customFormat="1" ht="13.5" customHeight="1">
      <c r="A9" s="29"/>
      <c r="B9" s="399" t="s">
        <v>430</v>
      </c>
      <c r="C9" s="401"/>
      <c r="D9" s="401"/>
      <c r="M9" s="32"/>
    </row>
    <row r="10" spans="1:13" s="31" customFormat="1" ht="13.5" customHeight="1">
      <c r="A10" s="29"/>
      <c r="B10" s="399" t="s">
        <v>383</v>
      </c>
      <c r="C10" s="401"/>
      <c r="D10" s="401"/>
      <c r="M10" s="32"/>
    </row>
    <row r="11" spans="1:13" s="31" customFormat="1" ht="13.5" customHeight="1">
      <c r="A11" s="29"/>
      <c r="B11" s="399" t="s">
        <v>672</v>
      </c>
      <c r="C11" s="401"/>
      <c r="D11" s="401"/>
      <c r="M11" s="32"/>
    </row>
    <row r="12" spans="1:4" s="34" customFormat="1" ht="37.5" customHeight="1">
      <c r="A12" s="402" t="s">
        <v>432</v>
      </c>
      <c r="B12" s="402"/>
      <c r="C12" s="402"/>
      <c r="D12" s="402"/>
    </row>
    <row r="13" spans="1:4" s="31" customFormat="1" ht="45">
      <c r="A13" s="41" t="s">
        <v>146</v>
      </c>
      <c r="B13" s="41" t="s">
        <v>145</v>
      </c>
      <c r="C13" s="41" t="s">
        <v>150</v>
      </c>
      <c r="D13" s="381" t="s">
        <v>133</v>
      </c>
    </row>
    <row r="14" spans="1:4" s="39" customFormat="1" ht="15.75">
      <c r="A14" s="42">
        <v>1</v>
      </c>
      <c r="B14" s="43" t="s">
        <v>229</v>
      </c>
      <c r="C14" s="43" t="s">
        <v>230</v>
      </c>
      <c r="D14" s="175" t="s">
        <v>135</v>
      </c>
    </row>
    <row r="15" spans="1:8" s="1" customFormat="1" ht="25.5">
      <c r="A15" s="109" t="s">
        <v>582</v>
      </c>
      <c r="B15" s="127" t="s">
        <v>43</v>
      </c>
      <c r="C15" s="127"/>
      <c r="D15" s="176">
        <f>D16+D19+D22+D25</f>
        <v>9219.2</v>
      </c>
      <c r="H15" s="315"/>
    </row>
    <row r="16" spans="1:8" s="1" customFormat="1" ht="12.75">
      <c r="A16" s="50" t="s">
        <v>115</v>
      </c>
      <c r="B16" s="117" t="s">
        <v>44</v>
      </c>
      <c r="C16" s="117"/>
      <c r="D16" s="177">
        <f>D17</f>
        <v>1140</v>
      </c>
      <c r="H16" s="315"/>
    </row>
    <row r="17" spans="1:8" s="1" customFormat="1" ht="12.75">
      <c r="A17" s="60" t="s">
        <v>226</v>
      </c>
      <c r="B17" s="117" t="s">
        <v>44</v>
      </c>
      <c r="C17" s="117" t="s">
        <v>188</v>
      </c>
      <c r="D17" s="177">
        <f>SUM(D18)</f>
        <v>1140</v>
      </c>
      <c r="H17" s="315"/>
    </row>
    <row r="18" spans="1:8" s="1" customFormat="1" ht="12.75">
      <c r="A18" s="60" t="s">
        <v>189</v>
      </c>
      <c r="B18" s="117" t="s">
        <v>44</v>
      </c>
      <c r="C18" s="117" t="s">
        <v>187</v>
      </c>
      <c r="D18" s="177">
        <v>1140</v>
      </c>
      <c r="H18" s="315"/>
    </row>
    <row r="19" spans="1:8" s="1" customFormat="1" ht="12.75">
      <c r="A19" s="46" t="s">
        <v>117</v>
      </c>
      <c r="B19" s="122" t="s">
        <v>45</v>
      </c>
      <c r="C19" s="117"/>
      <c r="D19" s="177">
        <f>D20</f>
        <v>35.5</v>
      </c>
      <c r="H19" s="315"/>
    </row>
    <row r="20" spans="1:8" s="1" customFormat="1" ht="12.75">
      <c r="A20" s="60" t="s">
        <v>226</v>
      </c>
      <c r="B20" s="122" t="s">
        <v>45</v>
      </c>
      <c r="C20" s="117" t="s">
        <v>188</v>
      </c>
      <c r="D20" s="177">
        <f>D21</f>
        <v>35.5</v>
      </c>
      <c r="H20" s="315"/>
    </row>
    <row r="21" spans="1:8" s="1" customFormat="1" ht="12.75">
      <c r="A21" s="60" t="s">
        <v>189</v>
      </c>
      <c r="B21" s="122" t="s">
        <v>45</v>
      </c>
      <c r="C21" s="117" t="s">
        <v>187</v>
      </c>
      <c r="D21" s="177">
        <v>35.5</v>
      </c>
      <c r="H21" s="315"/>
    </row>
    <row r="22" spans="1:8" s="1" customFormat="1" ht="38.25">
      <c r="A22" s="64" t="s">
        <v>476</v>
      </c>
      <c r="B22" s="114" t="s">
        <v>475</v>
      </c>
      <c r="C22" s="117"/>
      <c r="D22" s="178">
        <f>D23</f>
        <v>2167.7</v>
      </c>
      <c r="H22" s="315"/>
    </row>
    <row r="23" spans="1:8" s="1" customFormat="1" ht="12.75">
      <c r="A23" s="64" t="s">
        <v>89</v>
      </c>
      <c r="B23" s="114"/>
      <c r="C23" s="117" t="s">
        <v>85</v>
      </c>
      <c r="D23" s="178">
        <f>D24</f>
        <v>2167.7</v>
      </c>
      <c r="H23" s="315"/>
    </row>
    <row r="24" spans="1:8" s="1" customFormat="1" ht="12.75">
      <c r="A24" s="64" t="s">
        <v>84</v>
      </c>
      <c r="B24" s="114" t="s">
        <v>475</v>
      </c>
      <c r="C24" s="117" t="s">
        <v>86</v>
      </c>
      <c r="D24" s="178">
        <v>2167.7</v>
      </c>
      <c r="H24" s="315"/>
    </row>
    <row r="25" spans="1:8" s="1" customFormat="1" ht="38.25">
      <c r="A25" s="64" t="s">
        <v>478</v>
      </c>
      <c r="B25" s="114" t="s">
        <v>477</v>
      </c>
      <c r="C25" s="117"/>
      <c r="D25" s="178">
        <f>D26</f>
        <v>5876</v>
      </c>
      <c r="H25" s="315"/>
    </row>
    <row r="26" spans="1:8" s="1" customFormat="1" ht="12.75">
      <c r="A26" s="138" t="s">
        <v>89</v>
      </c>
      <c r="B26" s="114" t="s">
        <v>477</v>
      </c>
      <c r="C26" s="117" t="s">
        <v>85</v>
      </c>
      <c r="D26" s="179">
        <f>D27</f>
        <v>5876</v>
      </c>
      <c r="H26" s="315"/>
    </row>
    <row r="27" spans="1:8" s="1" customFormat="1" ht="12.75">
      <c r="A27" s="50" t="s">
        <v>84</v>
      </c>
      <c r="B27" s="114" t="s">
        <v>477</v>
      </c>
      <c r="C27" s="117" t="s">
        <v>86</v>
      </c>
      <c r="D27" s="177">
        <f>5347.2+146.1+382.7</f>
        <v>5876</v>
      </c>
      <c r="H27" s="315"/>
    </row>
    <row r="28" spans="1:8" s="1" customFormat="1" ht="25.5">
      <c r="A28" s="125" t="s">
        <v>545</v>
      </c>
      <c r="B28" s="144" t="s">
        <v>11</v>
      </c>
      <c r="C28" s="144"/>
      <c r="D28" s="180">
        <f>D29+D75+D148+D186</f>
        <v>788706.841</v>
      </c>
      <c r="E28" s="19"/>
      <c r="F28" s="113"/>
      <c r="H28" s="315"/>
    </row>
    <row r="29" spans="1:6" ht="26.25">
      <c r="A29" s="59" t="s">
        <v>544</v>
      </c>
      <c r="B29" s="145" t="s">
        <v>12</v>
      </c>
      <c r="C29" s="145"/>
      <c r="D29" s="181">
        <f>D30+D33+D36+D39+D42+D45+D48+D51+D57+D60+D63+D66+D69+D72+D54</f>
        <v>268639.79</v>
      </c>
      <c r="E29" s="17">
        <f>D29-D32-D53-D59-D56</f>
        <v>160390.4</v>
      </c>
      <c r="F29" s="112"/>
    </row>
    <row r="30" spans="1:6" ht="15.75">
      <c r="A30" s="143" t="s">
        <v>104</v>
      </c>
      <c r="B30" s="115" t="s">
        <v>27</v>
      </c>
      <c r="C30" s="115"/>
      <c r="D30" s="182">
        <f>D31</f>
        <v>105779.1</v>
      </c>
      <c r="F30" s="17"/>
    </row>
    <row r="31" spans="1:4" ht="26.25">
      <c r="A31" s="79" t="s">
        <v>190</v>
      </c>
      <c r="B31" s="115" t="s">
        <v>27</v>
      </c>
      <c r="C31" s="115" t="s">
        <v>178</v>
      </c>
      <c r="D31" s="182">
        <f>D32</f>
        <v>105779.1</v>
      </c>
    </row>
    <row r="32" spans="1:6" ht="15.75">
      <c r="A32" s="83" t="s">
        <v>191</v>
      </c>
      <c r="B32" s="115" t="s">
        <v>27</v>
      </c>
      <c r="C32" s="115" t="s">
        <v>192</v>
      </c>
      <c r="D32" s="182">
        <v>105779.1</v>
      </c>
      <c r="F32" s="17">
        <f>D32+D70+D134+D137</f>
        <v>108718.3</v>
      </c>
    </row>
    <row r="33" spans="1:4" ht="15.75">
      <c r="A33" s="84" t="s">
        <v>216</v>
      </c>
      <c r="B33" s="115" t="s">
        <v>217</v>
      </c>
      <c r="C33" s="115"/>
      <c r="D33" s="182">
        <f>D34</f>
        <v>620</v>
      </c>
    </row>
    <row r="34" spans="1:4" ht="26.25">
      <c r="A34" s="79" t="s">
        <v>190</v>
      </c>
      <c r="B34" s="115" t="s">
        <v>217</v>
      </c>
      <c r="C34" s="115" t="s">
        <v>178</v>
      </c>
      <c r="D34" s="182">
        <f>D35</f>
        <v>620</v>
      </c>
    </row>
    <row r="35" spans="1:8" s="4" customFormat="1" ht="12.75">
      <c r="A35" s="83" t="s">
        <v>191</v>
      </c>
      <c r="B35" s="115" t="s">
        <v>217</v>
      </c>
      <c r="C35" s="115" t="s">
        <v>192</v>
      </c>
      <c r="D35" s="182">
        <v>620</v>
      </c>
      <c r="H35" s="316"/>
    </row>
    <row r="36" spans="1:8" s="4" customFormat="1" ht="12.75">
      <c r="A36" s="83" t="s">
        <v>7</v>
      </c>
      <c r="B36" s="115" t="s">
        <v>584</v>
      </c>
      <c r="C36" s="115"/>
      <c r="D36" s="182">
        <f>D37</f>
        <v>300</v>
      </c>
      <c r="H36" s="316"/>
    </row>
    <row r="37" spans="1:8" s="4" customFormat="1" ht="25.5">
      <c r="A37" s="79" t="s">
        <v>190</v>
      </c>
      <c r="B37" s="117" t="s">
        <v>584</v>
      </c>
      <c r="C37" s="115" t="s">
        <v>178</v>
      </c>
      <c r="D37" s="182">
        <f>D38</f>
        <v>300</v>
      </c>
      <c r="H37" s="316"/>
    </row>
    <row r="38" spans="1:8" s="4" customFormat="1" ht="12.75">
      <c r="A38" s="83" t="s">
        <v>191</v>
      </c>
      <c r="B38" s="117" t="s">
        <v>584</v>
      </c>
      <c r="C38" s="115" t="s">
        <v>192</v>
      </c>
      <c r="D38" s="182">
        <v>300</v>
      </c>
      <c r="H38" s="316"/>
    </row>
    <row r="39" spans="1:8" s="4" customFormat="1" ht="12.75">
      <c r="A39" s="84" t="s">
        <v>266</v>
      </c>
      <c r="B39" s="115" t="s">
        <v>25</v>
      </c>
      <c r="C39" s="115"/>
      <c r="D39" s="182">
        <f>D40</f>
        <v>600</v>
      </c>
      <c r="H39" s="316"/>
    </row>
    <row r="40" spans="1:8" s="4" customFormat="1" ht="25.5">
      <c r="A40" s="79" t="s">
        <v>190</v>
      </c>
      <c r="B40" s="115" t="s">
        <v>25</v>
      </c>
      <c r="C40" s="115" t="s">
        <v>178</v>
      </c>
      <c r="D40" s="182">
        <f>D41</f>
        <v>600</v>
      </c>
      <c r="H40" s="316"/>
    </row>
    <row r="41" spans="1:8" s="4" customFormat="1" ht="12.75">
      <c r="A41" s="83" t="s">
        <v>191</v>
      </c>
      <c r="B41" s="115" t="s">
        <v>25</v>
      </c>
      <c r="C41" s="115" t="s">
        <v>192</v>
      </c>
      <c r="D41" s="182">
        <v>600</v>
      </c>
      <c r="H41" s="316"/>
    </row>
    <row r="42" spans="1:8" s="4" customFormat="1" ht="25.5">
      <c r="A42" s="84" t="s">
        <v>267</v>
      </c>
      <c r="B42" s="115" t="s">
        <v>26</v>
      </c>
      <c r="C42" s="115"/>
      <c r="D42" s="182">
        <f>D43</f>
        <v>100</v>
      </c>
      <c r="H42" s="316"/>
    </row>
    <row r="43" spans="1:4" ht="26.25">
      <c r="A43" s="79" t="s">
        <v>190</v>
      </c>
      <c r="B43" s="115" t="s">
        <v>26</v>
      </c>
      <c r="C43" s="115" t="s">
        <v>178</v>
      </c>
      <c r="D43" s="182">
        <f>D44</f>
        <v>100</v>
      </c>
    </row>
    <row r="44" spans="1:4" ht="15.75">
      <c r="A44" s="83" t="s">
        <v>191</v>
      </c>
      <c r="B44" s="115" t="s">
        <v>26</v>
      </c>
      <c r="C44" s="115" t="s">
        <v>192</v>
      </c>
      <c r="D44" s="182">
        <v>100</v>
      </c>
    </row>
    <row r="45" spans="1:4" ht="15.75">
      <c r="A45" s="84" t="s">
        <v>268</v>
      </c>
      <c r="B45" s="115" t="s">
        <v>425</v>
      </c>
      <c r="C45" s="115"/>
      <c r="D45" s="182">
        <f>D46</f>
        <v>870.6</v>
      </c>
    </row>
    <row r="46" spans="1:4" ht="26.25">
      <c r="A46" s="79" t="s">
        <v>190</v>
      </c>
      <c r="B46" s="115" t="s">
        <v>425</v>
      </c>
      <c r="C46" s="115" t="s">
        <v>178</v>
      </c>
      <c r="D46" s="182">
        <f>D47</f>
        <v>870.6</v>
      </c>
    </row>
    <row r="47" spans="1:4" ht="15.75">
      <c r="A47" s="83" t="s">
        <v>191</v>
      </c>
      <c r="B47" s="115" t="s">
        <v>425</v>
      </c>
      <c r="C47" s="115" t="s">
        <v>192</v>
      </c>
      <c r="D47" s="182">
        <v>870.6</v>
      </c>
    </row>
    <row r="48" spans="1:4" ht="15.75">
      <c r="A48" s="84" t="s">
        <v>335</v>
      </c>
      <c r="B48" s="115" t="s">
        <v>426</v>
      </c>
      <c r="C48" s="115"/>
      <c r="D48" s="182">
        <f>D49</f>
        <v>1880.5</v>
      </c>
    </row>
    <row r="49" spans="1:4" ht="26.25">
      <c r="A49" s="79" t="s">
        <v>190</v>
      </c>
      <c r="B49" s="115" t="s">
        <v>426</v>
      </c>
      <c r="C49" s="115" t="s">
        <v>178</v>
      </c>
      <c r="D49" s="182">
        <f>D50</f>
        <v>1880.5</v>
      </c>
    </row>
    <row r="50" spans="1:4" ht="15.75">
      <c r="A50" s="83" t="s">
        <v>191</v>
      </c>
      <c r="B50" s="115" t="s">
        <v>426</v>
      </c>
      <c r="C50" s="115" t="s">
        <v>192</v>
      </c>
      <c r="D50" s="182">
        <f>1550+330.5</f>
        <v>1880.5</v>
      </c>
    </row>
    <row r="51" spans="1:4" ht="191.25">
      <c r="A51" s="84" t="s">
        <v>686</v>
      </c>
      <c r="B51" s="115" t="s">
        <v>687</v>
      </c>
      <c r="C51" s="115"/>
      <c r="D51" s="182">
        <f>D52</f>
        <v>229.77</v>
      </c>
    </row>
    <row r="52" spans="1:4" ht="26.25">
      <c r="A52" s="79" t="s">
        <v>190</v>
      </c>
      <c r="B52" s="115" t="s">
        <v>687</v>
      </c>
      <c r="C52" s="115" t="s">
        <v>178</v>
      </c>
      <c r="D52" s="182">
        <f>D53</f>
        <v>229.77</v>
      </c>
    </row>
    <row r="53" spans="1:4" ht="15.75">
      <c r="A53" s="326" t="s">
        <v>191</v>
      </c>
      <c r="B53" s="115" t="s">
        <v>687</v>
      </c>
      <c r="C53" s="115" t="s">
        <v>192</v>
      </c>
      <c r="D53" s="182">
        <v>229.77</v>
      </c>
    </row>
    <row r="54" spans="1:4" ht="15.75">
      <c r="A54" s="84" t="s">
        <v>585</v>
      </c>
      <c r="B54" s="117" t="s">
        <v>702</v>
      </c>
      <c r="C54" s="115"/>
      <c r="D54" s="182">
        <f>D55</f>
        <v>1011.334</v>
      </c>
    </row>
    <row r="55" spans="1:4" ht="26.25">
      <c r="A55" s="79" t="s">
        <v>190</v>
      </c>
      <c r="B55" s="117" t="s">
        <v>702</v>
      </c>
      <c r="C55" s="115" t="s">
        <v>178</v>
      </c>
      <c r="D55" s="182">
        <f>D56</f>
        <v>1011.334</v>
      </c>
    </row>
    <row r="56" spans="1:4" ht="15.75">
      <c r="A56" s="83" t="s">
        <v>191</v>
      </c>
      <c r="B56" s="117" t="s">
        <v>702</v>
      </c>
      <c r="C56" s="115" t="s">
        <v>192</v>
      </c>
      <c r="D56" s="182">
        <v>1011.334</v>
      </c>
    </row>
    <row r="57" spans="1:8" s="4" customFormat="1" ht="51">
      <c r="A57" s="85" t="s">
        <v>467</v>
      </c>
      <c r="B57" s="115" t="s">
        <v>244</v>
      </c>
      <c r="C57" s="115"/>
      <c r="D57" s="182">
        <f>D58</f>
        <v>1229.186</v>
      </c>
      <c r="H57" s="316"/>
    </row>
    <row r="58" spans="1:8" s="4" customFormat="1" ht="25.5">
      <c r="A58" s="79" t="s">
        <v>190</v>
      </c>
      <c r="B58" s="115" t="s">
        <v>244</v>
      </c>
      <c r="C58" s="115" t="s">
        <v>178</v>
      </c>
      <c r="D58" s="182">
        <f>D59</f>
        <v>1229.186</v>
      </c>
      <c r="H58" s="316"/>
    </row>
    <row r="59" spans="1:8" s="4" customFormat="1" ht="12.75">
      <c r="A59" s="83" t="s">
        <v>191</v>
      </c>
      <c r="B59" s="115" t="s">
        <v>244</v>
      </c>
      <c r="C59" s="115" t="s">
        <v>192</v>
      </c>
      <c r="D59" s="182">
        <v>1229.186</v>
      </c>
      <c r="H59" s="316"/>
    </row>
    <row r="60" spans="1:8" s="4" customFormat="1" ht="12.75">
      <c r="A60" s="78" t="s">
        <v>272</v>
      </c>
      <c r="B60" s="115" t="s">
        <v>78</v>
      </c>
      <c r="C60" s="115"/>
      <c r="D60" s="177">
        <f>D61</f>
        <v>144906</v>
      </c>
      <c r="H60" s="316"/>
    </row>
    <row r="61" spans="1:8" s="4" customFormat="1" ht="25.5">
      <c r="A61" s="79" t="s">
        <v>190</v>
      </c>
      <c r="B61" s="115" t="s">
        <v>78</v>
      </c>
      <c r="C61" s="115" t="s">
        <v>178</v>
      </c>
      <c r="D61" s="182">
        <f>D62</f>
        <v>144906</v>
      </c>
      <c r="H61" s="316"/>
    </row>
    <row r="62" spans="1:8" s="4" customFormat="1" ht="12.75">
      <c r="A62" s="83" t="s">
        <v>191</v>
      </c>
      <c r="B62" s="117" t="s">
        <v>78</v>
      </c>
      <c r="C62" s="117" t="s">
        <v>192</v>
      </c>
      <c r="D62" s="182">
        <v>144906</v>
      </c>
      <c r="H62" s="316"/>
    </row>
    <row r="63" spans="1:8" s="4" customFormat="1" ht="25.5">
      <c r="A63" s="83" t="s">
        <v>250</v>
      </c>
      <c r="B63" s="115" t="s">
        <v>79</v>
      </c>
      <c r="C63" s="115"/>
      <c r="D63" s="182">
        <f>D64</f>
        <v>8080.7</v>
      </c>
      <c r="H63" s="316"/>
    </row>
    <row r="64" spans="1:8" s="4" customFormat="1" ht="25.5">
      <c r="A64" s="83" t="s">
        <v>190</v>
      </c>
      <c r="B64" s="115" t="s">
        <v>79</v>
      </c>
      <c r="C64" s="115" t="s">
        <v>178</v>
      </c>
      <c r="D64" s="182">
        <f>D65</f>
        <v>8080.7</v>
      </c>
      <c r="H64" s="316"/>
    </row>
    <row r="65" spans="1:8" s="4" customFormat="1" ht="12.75">
      <c r="A65" s="83" t="s">
        <v>191</v>
      </c>
      <c r="B65" s="115" t="s">
        <v>79</v>
      </c>
      <c r="C65" s="115" t="s">
        <v>192</v>
      </c>
      <c r="D65" s="182">
        <v>8080.7</v>
      </c>
      <c r="H65" s="316"/>
    </row>
    <row r="66" spans="1:4" ht="15.75">
      <c r="A66" s="84" t="s">
        <v>585</v>
      </c>
      <c r="B66" s="117" t="s">
        <v>586</v>
      </c>
      <c r="C66" s="115"/>
      <c r="D66" s="182">
        <f>D67</f>
        <v>1031.6</v>
      </c>
    </row>
    <row r="67" spans="1:4" ht="26.25">
      <c r="A67" s="79" t="s">
        <v>190</v>
      </c>
      <c r="B67" s="117" t="s">
        <v>586</v>
      </c>
      <c r="C67" s="115" t="s">
        <v>178</v>
      </c>
      <c r="D67" s="182">
        <f>D68</f>
        <v>1031.6</v>
      </c>
    </row>
    <row r="68" spans="1:4" ht="15.75">
      <c r="A68" s="83" t="s">
        <v>191</v>
      </c>
      <c r="B68" s="117" t="s">
        <v>586</v>
      </c>
      <c r="C68" s="115" t="s">
        <v>192</v>
      </c>
      <c r="D68" s="182">
        <f>800+231.6</f>
        <v>1031.6</v>
      </c>
    </row>
    <row r="69" spans="1:8" s="13" customFormat="1" ht="64.5">
      <c r="A69" s="83" t="s">
        <v>552</v>
      </c>
      <c r="B69" s="115" t="s">
        <v>412</v>
      </c>
      <c r="C69" s="115"/>
      <c r="D69" s="182">
        <f>D70</f>
        <v>1391.9</v>
      </c>
      <c r="E69" s="100">
        <f>D69-D72-78.8-9.8-14.1-890-16750.5-252878.6-4548.7-22204.8</f>
        <v>-296592.5</v>
      </c>
      <c r="H69" s="31"/>
    </row>
    <row r="70" spans="1:4" ht="26.25">
      <c r="A70" s="79" t="s">
        <v>190</v>
      </c>
      <c r="B70" s="115" t="s">
        <v>412</v>
      </c>
      <c r="C70" s="115" t="s">
        <v>178</v>
      </c>
      <c r="D70" s="182">
        <f>D71</f>
        <v>1391.9</v>
      </c>
    </row>
    <row r="71" spans="1:4" ht="15.75">
      <c r="A71" s="83" t="s">
        <v>191</v>
      </c>
      <c r="B71" s="115" t="s">
        <v>412</v>
      </c>
      <c r="C71" s="115" t="s">
        <v>192</v>
      </c>
      <c r="D71" s="182">
        <v>1391.9</v>
      </c>
    </row>
    <row r="72" spans="1:4" ht="38.25">
      <c r="A72" s="71" t="s">
        <v>595</v>
      </c>
      <c r="B72" s="117" t="s">
        <v>596</v>
      </c>
      <c r="C72" s="117"/>
      <c r="D72" s="182">
        <f>D73</f>
        <v>609.1</v>
      </c>
    </row>
    <row r="73" spans="1:4" ht="26.25">
      <c r="A73" s="63" t="s">
        <v>190</v>
      </c>
      <c r="B73" s="117" t="s">
        <v>596</v>
      </c>
      <c r="C73" s="117" t="s">
        <v>178</v>
      </c>
      <c r="D73" s="182">
        <f>D74</f>
        <v>609.1</v>
      </c>
    </row>
    <row r="74" spans="1:4" ht="15.75">
      <c r="A74" s="50" t="s">
        <v>191</v>
      </c>
      <c r="B74" s="117" t="s">
        <v>596</v>
      </c>
      <c r="C74" s="117" t="s">
        <v>192</v>
      </c>
      <c r="D74" s="182">
        <v>609.1</v>
      </c>
    </row>
    <row r="75" spans="1:4" ht="26.25">
      <c r="A75" s="59" t="s">
        <v>543</v>
      </c>
      <c r="B75" s="145" t="s">
        <v>28</v>
      </c>
      <c r="C75" s="145"/>
      <c r="D75" s="183">
        <f>D76+D79+D82+D85+D88+D94+D97+D100+D103+D109+D112+D142+D115+D118+D124+D127+D130+D133+D139+D145+D121+D106+D136</f>
        <v>468306.25099999993</v>
      </c>
    </row>
    <row r="76" spans="1:4" ht="27" customHeight="1">
      <c r="A76" s="143" t="s">
        <v>104</v>
      </c>
      <c r="B76" s="115" t="s">
        <v>29</v>
      </c>
      <c r="C76" s="115"/>
      <c r="D76" s="182">
        <f>D77</f>
        <v>146838.8</v>
      </c>
    </row>
    <row r="77" spans="1:4" ht="26.25">
      <c r="A77" s="79" t="s">
        <v>190</v>
      </c>
      <c r="B77" s="115" t="s">
        <v>29</v>
      </c>
      <c r="C77" s="115" t="s">
        <v>178</v>
      </c>
      <c r="D77" s="177">
        <f>D78</f>
        <v>146838.8</v>
      </c>
    </row>
    <row r="78" spans="1:4" ht="15.75">
      <c r="A78" s="83" t="s">
        <v>191</v>
      </c>
      <c r="B78" s="115" t="s">
        <v>29</v>
      </c>
      <c r="C78" s="115" t="s">
        <v>192</v>
      </c>
      <c r="D78" s="177">
        <v>146838.8</v>
      </c>
    </row>
    <row r="79" spans="1:8" s="4" customFormat="1" ht="12.75">
      <c r="A79" s="84" t="s">
        <v>216</v>
      </c>
      <c r="B79" s="115" t="s">
        <v>222</v>
      </c>
      <c r="C79" s="115"/>
      <c r="D79" s="177">
        <f>D80</f>
        <v>1000</v>
      </c>
      <c r="H79" s="316"/>
    </row>
    <row r="80" spans="1:8" s="4" customFormat="1" ht="25.5">
      <c r="A80" s="79" t="s">
        <v>190</v>
      </c>
      <c r="B80" s="115" t="s">
        <v>222</v>
      </c>
      <c r="C80" s="115" t="s">
        <v>178</v>
      </c>
      <c r="D80" s="177">
        <f>D81</f>
        <v>1000</v>
      </c>
      <c r="H80" s="316"/>
    </row>
    <row r="81" spans="1:8" s="4" customFormat="1" ht="12.75">
      <c r="A81" s="83" t="s">
        <v>191</v>
      </c>
      <c r="B81" s="115" t="s">
        <v>222</v>
      </c>
      <c r="C81" s="115" t="s">
        <v>192</v>
      </c>
      <c r="D81" s="177">
        <v>1000</v>
      </c>
      <c r="H81" s="316"/>
    </row>
    <row r="82" spans="1:8" s="4" customFormat="1" ht="25.5">
      <c r="A82" s="303" t="s">
        <v>632</v>
      </c>
      <c r="B82" s="115" t="s">
        <v>413</v>
      </c>
      <c r="C82" s="115"/>
      <c r="D82" s="177">
        <f>D83</f>
        <v>900</v>
      </c>
      <c r="H82" s="316"/>
    </row>
    <row r="83" spans="1:8" s="4" customFormat="1" ht="25.5">
      <c r="A83" s="79" t="s">
        <v>190</v>
      </c>
      <c r="B83" s="115" t="s">
        <v>413</v>
      </c>
      <c r="C83" s="115" t="s">
        <v>178</v>
      </c>
      <c r="D83" s="177">
        <f>D84</f>
        <v>900</v>
      </c>
      <c r="H83" s="316"/>
    </row>
    <row r="84" spans="1:8" s="4" customFormat="1" ht="12.75">
      <c r="A84" s="83" t="s">
        <v>191</v>
      </c>
      <c r="B84" s="115" t="s">
        <v>413</v>
      </c>
      <c r="C84" s="115" t="s">
        <v>192</v>
      </c>
      <c r="D84" s="177">
        <v>900</v>
      </c>
      <c r="H84" s="316"/>
    </row>
    <row r="85" spans="1:8" s="4" customFormat="1" ht="12.75">
      <c r="A85" s="84" t="s">
        <v>266</v>
      </c>
      <c r="B85" s="115" t="s">
        <v>30</v>
      </c>
      <c r="C85" s="115"/>
      <c r="D85" s="177">
        <f>D86</f>
        <v>2560.1</v>
      </c>
      <c r="H85" s="316"/>
    </row>
    <row r="86" spans="1:8" s="4" customFormat="1" ht="25.5">
      <c r="A86" s="79" t="s">
        <v>190</v>
      </c>
      <c r="B86" s="115" t="s">
        <v>30</v>
      </c>
      <c r="C86" s="115" t="s">
        <v>178</v>
      </c>
      <c r="D86" s="177">
        <f>D87</f>
        <v>2560.1</v>
      </c>
      <c r="H86" s="316"/>
    </row>
    <row r="87" spans="1:8" s="4" customFormat="1" ht="12.75">
      <c r="A87" s="83" t="s">
        <v>191</v>
      </c>
      <c r="B87" s="115" t="s">
        <v>30</v>
      </c>
      <c r="C87" s="115" t="s">
        <v>192</v>
      </c>
      <c r="D87" s="177">
        <v>2560.1</v>
      </c>
      <c r="H87" s="316"/>
    </row>
    <row r="88" spans="1:8" s="4" customFormat="1" ht="25.5">
      <c r="A88" s="84" t="s">
        <v>267</v>
      </c>
      <c r="B88" s="115" t="s">
        <v>31</v>
      </c>
      <c r="C88" s="115"/>
      <c r="D88" s="177">
        <f>D92+D89</f>
        <v>422.5</v>
      </c>
      <c r="H88" s="316"/>
    </row>
    <row r="89" spans="1:8" s="4" customFormat="1" ht="12.75">
      <c r="A89" s="140" t="s">
        <v>89</v>
      </c>
      <c r="B89" s="115" t="s">
        <v>31</v>
      </c>
      <c r="C89" s="115" t="s">
        <v>85</v>
      </c>
      <c r="D89" s="177">
        <f>D90+D91</f>
        <v>252.5</v>
      </c>
      <c r="H89" s="316"/>
    </row>
    <row r="90" spans="1:8" s="4" customFormat="1" ht="12.75">
      <c r="A90" s="85" t="s">
        <v>84</v>
      </c>
      <c r="B90" s="115" t="s">
        <v>31</v>
      </c>
      <c r="C90" s="115" t="s">
        <v>86</v>
      </c>
      <c r="D90" s="177">
        <v>180</v>
      </c>
      <c r="H90" s="316"/>
    </row>
    <row r="91" spans="1:8" s="4" customFormat="1" ht="12.75">
      <c r="A91" s="85" t="s">
        <v>235</v>
      </c>
      <c r="B91" s="115" t="s">
        <v>31</v>
      </c>
      <c r="C91" s="115" t="s">
        <v>234</v>
      </c>
      <c r="D91" s="177">
        <v>72.5</v>
      </c>
      <c r="H91" s="316"/>
    </row>
    <row r="92" spans="1:8" s="4" customFormat="1" ht="25.5">
      <c r="A92" s="79" t="s">
        <v>190</v>
      </c>
      <c r="B92" s="115" t="s">
        <v>31</v>
      </c>
      <c r="C92" s="115" t="s">
        <v>178</v>
      </c>
      <c r="D92" s="177">
        <f>D93</f>
        <v>170</v>
      </c>
      <c r="H92" s="316"/>
    </row>
    <row r="93" spans="1:8" s="4" customFormat="1" ht="12.75">
      <c r="A93" s="83" t="s">
        <v>191</v>
      </c>
      <c r="B93" s="115" t="s">
        <v>31</v>
      </c>
      <c r="C93" s="115" t="s">
        <v>192</v>
      </c>
      <c r="D93" s="177">
        <v>170</v>
      </c>
      <c r="H93" s="316"/>
    </row>
    <row r="94" spans="1:8" s="4" customFormat="1" ht="29.25" customHeight="1">
      <c r="A94" s="84" t="s">
        <v>268</v>
      </c>
      <c r="B94" s="115" t="s">
        <v>32</v>
      </c>
      <c r="C94" s="115"/>
      <c r="D94" s="177">
        <f>D95</f>
        <v>2853.4</v>
      </c>
      <c r="H94" s="316"/>
    </row>
    <row r="95" spans="1:8" s="4" customFormat="1" ht="25.5">
      <c r="A95" s="79" t="s">
        <v>190</v>
      </c>
      <c r="B95" s="115" t="s">
        <v>32</v>
      </c>
      <c r="C95" s="115" t="s">
        <v>178</v>
      </c>
      <c r="D95" s="177">
        <f>D96</f>
        <v>2853.4</v>
      </c>
      <c r="H95" s="316"/>
    </row>
    <row r="96" spans="1:8" s="4" customFormat="1" ht="12.75">
      <c r="A96" s="83" t="s">
        <v>191</v>
      </c>
      <c r="B96" s="115" t="s">
        <v>32</v>
      </c>
      <c r="C96" s="115" t="s">
        <v>192</v>
      </c>
      <c r="D96" s="177">
        <v>2853.4</v>
      </c>
      <c r="H96" s="316"/>
    </row>
    <row r="97" spans="1:8" s="1" customFormat="1" ht="12.75">
      <c r="A97" s="83" t="s">
        <v>335</v>
      </c>
      <c r="B97" s="115" t="s">
        <v>421</v>
      </c>
      <c r="C97" s="115"/>
      <c r="D97" s="177">
        <f>D98</f>
        <v>6484.6</v>
      </c>
      <c r="H97" s="315"/>
    </row>
    <row r="98" spans="1:8" s="1" customFormat="1" ht="25.5">
      <c r="A98" s="79" t="s">
        <v>190</v>
      </c>
      <c r="B98" s="115" t="s">
        <v>421</v>
      </c>
      <c r="C98" s="115" t="s">
        <v>178</v>
      </c>
      <c r="D98" s="177">
        <f>D99</f>
        <v>6484.6</v>
      </c>
      <c r="H98" s="315"/>
    </row>
    <row r="99" spans="1:8" s="1" customFormat="1" ht="12.75">
      <c r="A99" s="83" t="s">
        <v>191</v>
      </c>
      <c r="B99" s="115" t="s">
        <v>421</v>
      </c>
      <c r="C99" s="115" t="s">
        <v>192</v>
      </c>
      <c r="D99" s="177">
        <f>6250+234.6</f>
        <v>6484.6</v>
      </c>
      <c r="H99" s="315"/>
    </row>
    <row r="100" spans="1:8" s="1" customFormat="1" ht="12.75">
      <c r="A100" s="84" t="s">
        <v>257</v>
      </c>
      <c r="B100" s="115" t="s">
        <v>258</v>
      </c>
      <c r="C100" s="115"/>
      <c r="D100" s="184">
        <f>D101</f>
        <v>2333.5</v>
      </c>
      <c r="H100" s="315"/>
    </row>
    <row r="101" spans="1:8" s="1" customFormat="1" ht="25.5">
      <c r="A101" s="79" t="s">
        <v>190</v>
      </c>
      <c r="B101" s="115" t="s">
        <v>258</v>
      </c>
      <c r="C101" s="115" t="s">
        <v>178</v>
      </c>
      <c r="D101" s="184">
        <f>D102</f>
        <v>2333.5</v>
      </c>
      <c r="H101" s="315"/>
    </row>
    <row r="102" spans="1:8" s="1" customFormat="1" ht="12.75">
      <c r="A102" s="83" t="s">
        <v>191</v>
      </c>
      <c r="B102" s="115" t="s">
        <v>258</v>
      </c>
      <c r="C102" s="115" t="s">
        <v>192</v>
      </c>
      <c r="D102" s="184">
        <v>2333.5</v>
      </c>
      <c r="H102" s="315"/>
    </row>
    <row r="103" spans="1:8" s="4" customFormat="1" ht="25.5">
      <c r="A103" s="83" t="s">
        <v>604</v>
      </c>
      <c r="B103" s="117" t="s">
        <v>603</v>
      </c>
      <c r="C103" s="117"/>
      <c r="D103" s="177">
        <f>D104</f>
        <v>950</v>
      </c>
      <c r="H103" s="316"/>
    </row>
    <row r="104" spans="1:8" s="4" customFormat="1" ht="25.5">
      <c r="A104" s="79" t="s">
        <v>190</v>
      </c>
      <c r="B104" s="117" t="s">
        <v>603</v>
      </c>
      <c r="C104" s="117" t="s">
        <v>178</v>
      </c>
      <c r="D104" s="177">
        <f>D105</f>
        <v>950</v>
      </c>
      <c r="H104" s="316"/>
    </row>
    <row r="105" spans="1:8" s="4" customFormat="1" ht="12.75">
      <c r="A105" s="83" t="s">
        <v>191</v>
      </c>
      <c r="B105" s="117" t="s">
        <v>603</v>
      </c>
      <c r="C105" s="117" t="s">
        <v>192</v>
      </c>
      <c r="D105" s="177">
        <v>950</v>
      </c>
      <c r="H105" s="316"/>
    </row>
    <row r="106" spans="1:4" ht="26.25">
      <c r="A106" s="50" t="s">
        <v>389</v>
      </c>
      <c r="B106" s="115" t="s">
        <v>390</v>
      </c>
      <c r="C106" s="115"/>
      <c r="D106" s="177">
        <f>D107</f>
        <v>22330.985</v>
      </c>
    </row>
    <row r="107" spans="1:4" ht="26.25">
      <c r="A107" s="50" t="s">
        <v>190</v>
      </c>
      <c r="B107" s="115" t="s">
        <v>390</v>
      </c>
      <c r="C107" s="115" t="s">
        <v>178</v>
      </c>
      <c r="D107" s="177">
        <f>D108</f>
        <v>22330.985</v>
      </c>
    </row>
    <row r="108" spans="1:5" ht="15.75">
      <c r="A108" s="50" t="s">
        <v>191</v>
      </c>
      <c r="B108" s="115" t="s">
        <v>390</v>
      </c>
      <c r="C108" s="115" t="s">
        <v>192</v>
      </c>
      <c r="D108" s="177">
        <v>22330.985</v>
      </c>
      <c r="E108" s="17"/>
    </row>
    <row r="109" spans="1:8" s="4" customFormat="1" ht="12.75">
      <c r="A109" s="89" t="s">
        <v>624</v>
      </c>
      <c r="B109" s="117" t="s">
        <v>623</v>
      </c>
      <c r="C109" s="115"/>
      <c r="D109" s="182">
        <f>D110</f>
        <v>500</v>
      </c>
      <c r="H109" s="316"/>
    </row>
    <row r="110" spans="1:8" s="4" customFormat="1" ht="25.5">
      <c r="A110" s="63" t="s">
        <v>190</v>
      </c>
      <c r="B110" s="117" t="s">
        <v>623</v>
      </c>
      <c r="C110" s="115" t="s">
        <v>178</v>
      </c>
      <c r="D110" s="182">
        <f>D111</f>
        <v>500</v>
      </c>
      <c r="H110" s="316"/>
    </row>
    <row r="111" spans="1:8" s="4" customFormat="1" ht="12.75">
      <c r="A111" s="83" t="s">
        <v>191</v>
      </c>
      <c r="B111" s="117" t="s">
        <v>623</v>
      </c>
      <c r="C111" s="115" t="s">
        <v>192</v>
      </c>
      <c r="D111" s="182">
        <v>500</v>
      </c>
      <c r="H111" s="316"/>
    </row>
    <row r="112" spans="1:8" s="4" customFormat="1" ht="191.25">
      <c r="A112" s="84" t="s">
        <v>686</v>
      </c>
      <c r="B112" s="115" t="s">
        <v>688</v>
      </c>
      <c r="C112" s="115"/>
      <c r="D112" s="182">
        <f>D113</f>
        <v>338.5</v>
      </c>
      <c r="H112" s="316"/>
    </row>
    <row r="113" spans="1:8" s="4" customFormat="1" ht="25.5">
      <c r="A113" s="79" t="s">
        <v>190</v>
      </c>
      <c r="B113" s="115" t="s">
        <v>688</v>
      </c>
      <c r="C113" s="115" t="s">
        <v>178</v>
      </c>
      <c r="D113" s="182">
        <f>D114</f>
        <v>338.5</v>
      </c>
      <c r="H113" s="316"/>
    </row>
    <row r="114" spans="1:8" s="4" customFormat="1" ht="12.75">
      <c r="A114" s="326" t="s">
        <v>191</v>
      </c>
      <c r="B114" s="115" t="s">
        <v>688</v>
      </c>
      <c r="C114" s="115" t="s">
        <v>192</v>
      </c>
      <c r="D114" s="182">
        <v>338.5</v>
      </c>
      <c r="H114" s="316"/>
    </row>
    <row r="115" spans="1:8" s="4" customFormat="1" ht="51">
      <c r="A115" s="85" t="s">
        <v>249</v>
      </c>
      <c r="B115" s="115" t="s">
        <v>245</v>
      </c>
      <c r="C115" s="115"/>
      <c r="D115" s="182">
        <f>D116</f>
        <v>3891</v>
      </c>
      <c r="H115" s="316"/>
    </row>
    <row r="116" spans="1:8" s="4" customFormat="1" ht="25.5">
      <c r="A116" s="79" t="s">
        <v>190</v>
      </c>
      <c r="B116" s="115" t="s">
        <v>245</v>
      </c>
      <c r="C116" s="115" t="s">
        <v>178</v>
      </c>
      <c r="D116" s="182">
        <f>D117</f>
        <v>3891</v>
      </c>
      <c r="H116" s="316"/>
    </row>
    <row r="117" spans="1:8" s="4" customFormat="1" ht="12.75">
      <c r="A117" s="83" t="s">
        <v>191</v>
      </c>
      <c r="B117" s="115" t="s">
        <v>245</v>
      </c>
      <c r="C117" s="115" t="s">
        <v>192</v>
      </c>
      <c r="D117" s="182">
        <v>3891</v>
      </c>
      <c r="H117" s="316"/>
    </row>
    <row r="118" spans="1:8" s="4" customFormat="1" ht="12.75">
      <c r="A118" s="84" t="s">
        <v>272</v>
      </c>
      <c r="B118" s="115" t="s">
        <v>37</v>
      </c>
      <c r="C118" s="115"/>
      <c r="D118" s="182">
        <f>D119</f>
        <v>254553.6</v>
      </c>
      <c r="H118" s="316"/>
    </row>
    <row r="119" spans="1:8" s="4" customFormat="1" ht="25.5">
      <c r="A119" s="79" t="s">
        <v>190</v>
      </c>
      <c r="B119" s="115" t="s">
        <v>37</v>
      </c>
      <c r="C119" s="115" t="s">
        <v>178</v>
      </c>
      <c r="D119" s="182">
        <f>D120</f>
        <v>254553.6</v>
      </c>
      <c r="H119" s="316"/>
    </row>
    <row r="120" spans="1:8" s="4" customFormat="1" ht="12.75">
      <c r="A120" s="83" t="s">
        <v>191</v>
      </c>
      <c r="B120" s="115" t="s">
        <v>37</v>
      </c>
      <c r="C120" s="115" t="s">
        <v>192</v>
      </c>
      <c r="D120" s="177">
        <v>254553.6</v>
      </c>
      <c r="H120" s="316"/>
    </row>
    <row r="121" spans="1:8" s="4" customFormat="1" ht="38.25">
      <c r="A121" s="83" t="s">
        <v>464</v>
      </c>
      <c r="B121" s="115" t="s">
        <v>416</v>
      </c>
      <c r="C121" s="115"/>
      <c r="D121" s="177">
        <f>D122</f>
        <v>17919.485</v>
      </c>
      <c r="H121" s="316"/>
    </row>
    <row r="122" spans="1:8" s="4" customFormat="1" ht="25.5">
      <c r="A122" s="83" t="s">
        <v>263</v>
      </c>
      <c r="B122" s="115" t="s">
        <v>416</v>
      </c>
      <c r="C122" s="115" t="s">
        <v>178</v>
      </c>
      <c r="D122" s="177">
        <f>D123</f>
        <v>17919.485</v>
      </c>
      <c r="H122" s="316"/>
    </row>
    <row r="123" spans="1:8" s="1" customFormat="1" ht="12.75">
      <c r="A123" s="83" t="s">
        <v>191</v>
      </c>
      <c r="B123" s="115" t="s">
        <v>416</v>
      </c>
      <c r="C123" s="115" t="s">
        <v>192</v>
      </c>
      <c r="D123" s="177">
        <v>17919.485</v>
      </c>
      <c r="H123" s="315"/>
    </row>
    <row r="124" spans="1:8" s="1" customFormat="1" ht="63.75">
      <c r="A124" s="146" t="s">
        <v>552</v>
      </c>
      <c r="B124" s="115" t="s">
        <v>414</v>
      </c>
      <c r="C124" s="115"/>
      <c r="D124" s="177">
        <f>D125</f>
        <v>24.378</v>
      </c>
      <c r="H124" s="315"/>
    </row>
    <row r="125" spans="1:8" s="1" customFormat="1" ht="25.5">
      <c r="A125" s="83" t="s">
        <v>263</v>
      </c>
      <c r="B125" s="115" t="s">
        <v>414</v>
      </c>
      <c r="C125" s="115" t="s">
        <v>178</v>
      </c>
      <c r="D125" s="177">
        <f>D126</f>
        <v>24.378</v>
      </c>
      <c r="H125" s="315"/>
    </row>
    <row r="126" spans="1:8" s="1" customFormat="1" ht="12.75">
      <c r="A126" s="83" t="s">
        <v>191</v>
      </c>
      <c r="B126" s="115" t="s">
        <v>414</v>
      </c>
      <c r="C126" s="115" t="s">
        <v>192</v>
      </c>
      <c r="D126" s="177">
        <v>24.378</v>
      </c>
      <c r="H126" s="315"/>
    </row>
    <row r="127" spans="1:8" s="4" customFormat="1" ht="38.25">
      <c r="A127" s="83" t="s">
        <v>466</v>
      </c>
      <c r="B127" s="115" t="s">
        <v>356</v>
      </c>
      <c r="C127" s="115"/>
      <c r="D127" s="177">
        <f>D128</f>
        <v>1779.904</v>
      </c>
      <c r="H127" s="316"/>
    </row>
    <row r="128" spans="1:8" s="4" customFormat="1" ht="25.5">
      <c r="A128" s="79" t="s">
        <v>190</v>
      </c>
      <c r="B128" s="115" t="s">
        <v>356</v>
      </c>
      <c r="C128" s="115" t="s">
        <v>178</v>
      </c>
      <c r="D128" s="177">
        <f>D129</f>
        <v>1779.904</v>
      </c>
      <c r="H128" s="316"/>
    </row>
    <row r="129" spans="1:8" s="4" customFormat="1" ht="18" customHeight="1">
      <c r="A129" s="83" t="s">
        <v>191</v>
      </c>
      <c r="B129" s="115" t="s">
        <v>356</v>
      </c>
      <c r="C129" s="115" t="s">
        <v>192</v>
      </c>
      <c r="D129" s="177">
        <v>1779.904</v>
      </c>
      <c r="H129" s="316"/>
    </row>
    <row r="130" spans="1:8" s="4" customFormat="1" ht="38.25">
      <c r="A130" s="83" t="s">
        <v>339</v>
      </c>
      <c r="B130" s="115" t="s">
        <v>338</v>
      </c>
      <c r="C130" s="115"/>
      <c r="D130" s="177">
        <f>D131</f>
        <v>16.373</v>
      </c>
      <c r="H130" s="316"/>
    </row>
    <row r="131" spans="1:8" s="4" customFormat="1" ht="25.5">
      <c r="A131" s="83" t="s">
        <v>263</v>
      </c>
      <c r="B131" s="115" t="s">
        <v>338</v>
      </c>
      <c r="C131" s="115" t="s">
        <v>178</v>
      </c>
      <c r="D131" s="177">
        <f>D132</f>
        <v>16.373</v>
      </c>
      <c r="H131" s="316"/>
    </row>
    <row r="132" spans="1:8" s="4" customFormat="1" ht="12.75">
      <c r="A132" s="83" t="s">
        <v>191</v>
      </c>
      <c r="B132" s="115" t="s">
        <v>338</v>
      </c>
      <c r="C132" s="115" t="s">
        <v>192</v>
      </c>
      <c r="D132" s="177">
        <v>16.373</v>
      </c>
      <c r="H132" s="316"/>
    </row>
    <row r="133" spans="1:8" s="1" customFormat="1" ht="25.5">
      <c r="A133" s="83" t="s">
        <v>313</v>
      </c>
      <c r="B133" s="115" t="s">
        <v>314</v>
      </c>
      <c r="C133" s="115"/>
      <c r="D133" s="177">
        <f>D134</f>
        <v>55</v>
      </c>
      <c r="H133" s="315"/>
    </row>
    <row r="134" spans="1:8" s="1" customFormat="1" ht="23.25" customHeight="1">
      <c r="A134" s="79" t="s">
        <v>190</v>
      </c>
      <c r="B134" s="115" t="s">
        <v>314</v>
      </c>
      <c r="C134" s="115" t="s">
        <v>178</v>
      </c>
      <c r="D134" s="177">
        <f>D135</f>
        <v>55</v>
      </c>
      <c r="H134" s="315"/>
    </row>
    <row r="135" spans="1:8" s="1" customFormat="1" ht="17.25" customHeight="1">
      <c r="A135" s="83" t="s">
        <v>191</v>
      </c>
      <c r="B135" s="115" t="s">
        <v>314</v>
      </c>
      <c r="C135" s="115" t="s">
        <v>192</v>
      </c>
      <c r="D135" s="177">
        <v>55</v>
      </c>
      <c r="H135" s="315"/>
    </row>
    <row r="136" spans="1:8" s="1" customFormat="1" ht="38.25">
      <c r="A136" s="83" t="s">
        <v>595</v>
      </c>
      <c r="B136" s="115" t="s">
        <v>710</v>
      </c>
      <c r="C136" s="115"/>
      <c r="D136" s="177">
        <f>D137</f>
        <v>1492.3</v>
      </c>
      <c r="H136" s="315"/>
    </row>
    <row r="137" spans="1:10" s="4" customFormat="1" ht="25.5">
      <c r="A137" s="79" t="s">
        <v>190</v>
      </c>
      <c r="B137" s="115" t="s">
        <v>710</v>
      </c>
      <c r="C137" s="115" t="s">
        <v>178</v>
      </c>
      <c r="D137" s="177">
        <f>D138</f>
        <v>1492.3</v>
      </c>
      <c r="H137" s="316"/>
      <c r="J137" s="9"/>
    </row>
    <row r="138" spans="1:10" s="4" customFormat="1" ht="12.75">
      <c r="A138" s="83" t="s">
        <v>191</v>
      </c>
      <c r="B138" s="115" t="s">
        <v>710</v>
      </c>
      <c r="C138" s="115" t="s">
        <v>192</v>
      </c>
      <c r="D138" s="177">
        <v>1492.3</v>
      </c>
      <c r="H138" s="316"/>
      <c r="J138" s="9"/>
    </row>
    <row r="139" spans="1:10" s="4" customFormat="1" ht="25.5">
      <c r="A139" s="83" t="s">
        <v>358</v>
      </c>
      <c r="B139" s="115" t="s">
        <v>357</v>
      </c>
      <c r="C139" s="115"/>
      <c r="D139" s="177">
        <f>D140</f>
        <v>27.6</v>
      </c>
      <c r="H139" s="316"/>
      <c r="J139" s="9"/>
    </row>
    <row r="140" spans="1:10" s="4" customFormat="1" ht="25.5">
      <c r="A140" s="79" t="s">
        <v>190</v>
      </c>
      <c r="B140" s="115" t="s">
        <v>357</v>
      </c>
      <c r="C140" s="115" t="s">
        <v>178</v>
      </c>
      <c r="D140" s="177">
        <f>D141</f>
        <v>27.6</v>
      </c>
      <c r="H140" s="316"/>
      <c r="J140" s="9"/>
    </row>
    <row r="141" spans="1:10" s="4" customFormat="1" ht="12.75">
      <c r="A141" s="83" t="s">
        <v>191</v>
      </c>
      <c r="B141" s="115" t="s">
        <v>357</v>
      </c>
      <c r="C141" s="115" t="s">
        <v>192</v>
      </c>
      <c r="D141" s="177">
        <v>27.6</v>
      </c>
      <c r="H141" s="316"/>
      <c r="J141" s="9"/>
    </row>
    <row r="142" spans="1:10" s="4" customFormat="1" ht="63.75">
      <c r="A142" s="78" t="s">
        <v>470</v>
      </c>
      <c r="B142" s="115" t="s">
        <v>415</v>
      </c>
      <c r="C142" s="115"/>
      <c r="D142" s="177">
        <f>D143</f>
        <v>246.666</v>
      </c>
      <c r="H142" s="316"/>
      <c r="J142" s="9"/>
    </row>
    <row r="143" spans="1:10" s="4" customFormat="1" ht="25.5">
      <c r="A143" s="79" t="s">
        <v>190</v>
      </c>
      <c r="B143" s="115" t="s">
        <v>415</v>
      </c>
      <c r="C143" s="115" t="s">
        <v>178</v>
      </c>
      <c r="D143" s="177">
        <f>D144</f>
        <v>246.666</v>
      </c>
      <c r="H143" s="316"/>
      <c r="J143" s="9"/>
    </row>
    <row r="144" spans="1:8" s="1" customFormat="1" ht="12.75">
      <c r="A144" s="83" t="s">
        <v>191</v>
      </c>
      <c r="B144" s="115" t="s">
        <v>415</v>
      </c>
      <c r="C144" s="115" t="s">
        <v>192</v>
      </c>
      <c r="D144" s="177">
        <v>246.666</v>
      </c>
      <c r="H144" s="315"/>
    </row>
    <row r="145" spans="1:8" s="1" customFormat="1" ht="38.25">
      <c r="A145" s="83" t="s">
        <v>251</v>
      </c>
      <c r="B145" s="115" t="s">
        <v>259</v>
      </c>
      <c r="C145" s="115"/>
      <c r="D145" s="177">
        <f>D146</f>
        <v>787.56</v>
      </c>
      <c r="H145" s="315"/>
    </row>
    <row r="146" spans="1:8" s="1" customFormat="1" ht="25.5">
      <c r="A146" s="83" t="s">
        <v>190</v>
      </c>
      <c r="B146" s="115" t="s">
        <v>259</v>
      </c>
      <c r="C146" s="115" t="s">
        <v>178</v>
      </c>
      <c r="D146" s="177">
        <f>D147</f>
        <v>787.56</v>
      </c>
      <c r="H146" s="315"/>
    </row>
    <row r="147" spans="1:8" s="1" customFormat="1" ht="12.75">
      <c r="A147" s="83" t="s">
        <v>191</v>
      </c>
      <c r="B147" s="115" t="s">
        <v>259</v>
      </c>
      <c r="C147" s="115" t="s">
        <v>192</v>
      </c>
      <c r="D147" s="177">
        <v>787.56</v>
      </c>
      <c r="H147" s="315"/>
    </row>
    <row r="148" spans="1:8" s="1" customFormat="1" ht="25.5">
      <c r="A148" s="44" t="s">
        <v>547</v>
      </c>
      <c r="B148" s="116" t="s">
        <v>33</v>
      </c>
      <c r="C148" s="116"/>
      <c r="D148" s="183">
        <f>D149+D159+D162+D165+D168+D171+D174+D177+D152+D180+D183</f>
        <v>35468.399999999994</v>
      </c>
      <c r="H148" s="315"/>
    </row>
    <row r="149" spans="1:8" s="1" customFormat="1" ht="12.75">
      <c r="A149" s="141" t="s">
        <v>106</v>
      </c>
      <c r="B149" s="117" t="s">
        <v>34</v>
      </c>
      <c r="C149" s="117"/>
      <c r="D149" s="177">
        <f>D150</f>
        <v>17938.1</v>
      </c>
      <c r="H149" s="315"/>
    </row>
    <row r="150" spans="1:8" s="1" customFormat="1" ht="25.5">
      <c r="A150" s="63" t="s">
        <v>190</v>
      </c>
      <c r="B150" s="117" t="s">
        <v>34</v>
      </c>
      <c r="C150" s="117" t="s">
        <v>178</v>
      </c>
      <c r="D150" s="177">
        <f>SUM(D151:D151)</f>
        <v>17938.1</v>
      </c>
      <c r="H150" s="315"/>
    </row>
    <row r="151" spans="1:8" s="1" customFormat="1" ht="12.75">
      <c r="A151" s="50" t="s">
        <v>195</v>
      </c>
      <c r="B151" s="117" t="s">
        <v>34</v>
      </c>
      <c r="C151" s="117" t="s">
        <v>196</v>
      </c>
      <c r="D151" s="177">
        <v>17938.1</v>
      </c>
      <c r="H151" s="315"/>
    </row>
    <row r="152" spans="1:8" s="1" customFormat="1" ht="12.75">
      <c r="A152" s="83" t="s">
        <v>380</v>
      </c>
      <c r="B152" s="117" t="s">
        <v>379</v>
      </c>
      <c r="C152" s="117"/>
      <c r="D152" s="177">
        <f>D153+D157</f>
        <v>13277.400000000001</v>
      </c>
      <c r="H152" s="315"/>
    </row>
    <row r="153" spans="1:4" ht="26.25">
      <c r="A153" s="50" t="s">
        <v>190</v>
      </c>
      <c r="B153" s="117" t="s">
        <v>379</v>
      </c>
      <c r="C153" s="117" t="s">
        <v>178</v>
      </c>
      <c r="D153" s="177">
        <f>D154+D155+D156</f>
        <v>13133.7</v>
      </c>
    </row>
    <row r="154" spans="1:4" ht="15.75">
      <c r="A154" s="50" t="s">
        <v>191</v>
      </c>
      <c r="B154" s="117" t="s">
        <v>379</v>
      </c>
      <c r="C154" s="117" t="s">
        <v>192</v>
      </c>
      <c r="D154" s="177">
        <v>143.7</v>
      </c>
    </row>
    <row r="155" spans="1:4" ht="15.75">
      <c r="A155" s="50" t="s">
        <v>197</v>
      </c>
      <c r="B155" s="117" t="s">
        <v>379</v>
      </c>
      <c r="C155" s="117" t="s">
        <v>196</v>
      </c>
      <c r="D155" s="177">
        <v>12846.4</v>
      </c>
    </row>
    <row r="156" spans="1:8" s="1" customFormat="1" ht="25.5">
      <c r="A156" s="50" t="s">
        <v>605</v>
      </c>
      <c r="B156" s="117" t="s">
        <v>379</v>
      </c>
      <c r="C156" s="117" t="s">
        <v>203</v>
      </c>
      <c r="D156" s="177">
        <v>143.6</v>
      </c>
      <c r="H156" s="315"/>
    </row>
    <row r="157" spans="1:8" s="1" customFormat="1" ht="12.75">
      <c r="A157" s="50" t="s">
        <v>90</v>
      </c>
      <c r="B157" s="117" t="s">
        <v>379</v>
      </c>
      <c r="C157" s="117" t="s">
        <v>87</v>
      </c>
      <c r="D157" s="177">
        <f>D158</f>
        <v>143.7</v>
      </c>
      <c r="H157" s="315"/>
    </row>
    <row r="158" spans="1:8" s="4" customFormat="1" ht="25.5">
      <c r="A158" s="50" t="s">
        <v>228</v>
      </c>
      <c r="B158" s="117" t="s">
        <v>379</v>
      </c>
      <c r="C158" s="117" t="s">
        <v>88</v>
      </c>
      <c r="D158" s="177">
        <v>143.7</v>
      </c>
      <c r="H158" s="316"/>
    </row>
    <row r="159" spans="1:8" s="4" customFormat="1" ht="25.5">
      <c r="A159" s="303" t="s">
        <v>632</v>
      </c>
      <c r="B159" s="117" t="s">
        <v>606</v>
      </c>
      <c r="C159" s="117"/>
      <c r="D159" s="177">
        <f>D160</f>
        <v>454.8</v>
      </c>
      <c r="H159" s="316"/>
    </row>
    <row r="160" spans="1:8" s="4" customFormat="1" ht="25.5">
      <c r="A160" s="63" t="s">
        <v>190</v>
      </c>
      <c r="B160" s="117" t="s">
        <v>606</v>
      </c>
      <c r="C160" s="117" t="s">
        <v>178</v>
      </c>
      <c r="D160" s="177">
        <f>D161</f>
        <v>454.8</v>
      </c>
      <c r="H160" s="316"/>
    </row>
    <row r="161" spans="1:8" s="4" customFormat="1" ht="12.75">
      <c r="A161" s="50" t="s">
        <v>195</v>
      </c>
      <c r="B161" s="117" t="s">
        <v>606</v>
      </c>
      <c r="C161" s="117" t="s">
        <v>196</v>
      </c>
      <c r="D161" s="177">
        <v>454.8</v>
      </c>
      <c r="H161" s="316"/>
    </row>
    <row r="162" spans="1:8" s="4" customFormat="1" ht="12.75">
      <c r="A162" s="71" t="s">
        <v>216</v>
      </c>
      <c r="B162" s="117" t="s">
        <v>218</v>
      </c>
      <c r="C162" s="117"/>
      <c r="D162" s="177">
        <f>D163</f>
        <v>125</v>
      </c>
      <c r="H162" s="316"/>
    </row>
    <row r="163" spans="1:8" s="4" customFormat="1" ht="25.5">
      <c r="A163" s="63" t="s">
        <v>190</v>
      </c>
      <c r="B163" s="117" t="s">
        <v>218</v>
      </c>
      <c r="C163" s="117" t="s">
        <v>178</v>
      </c>
      <c r="D163" s="177">
        <f>D164</f>
        <v>125</v>
      </c>
      <c r="H163" s="316"/>
    </row>
    <row r="164" spans="1:8" s="4" customFormat="1" ht="12.75">
      <c r="A164" s="50" t="s">
        <v>195</v>
      </c>
      <c r="B164" s="117" t="s">
        <v>218</v>
      </c>
      <c r="C164" s="117" t="s">
        <v>196</v>
      </c>
      <c r="D164" s="177">
        <v>125</v>
      </c>
      <c r="H164" s="316"/>
    </row>
    <row r="165" spans="1:8" s="4" customFormat="1" ht="12.75">
      <c r="A165" s="50" t="s">
        <v>105</v>
      </c>
      <c r="B165" s="117" t="s">
        <v>319</v>
      </c>
      <c r="C165" s="117"/>
      <c r="D165" s="177">
        <f>D166</f>
        <v>20</v>
      </c>
      <c r="H165" s="316"/>
    </row>
    <row r="166" spans="1:8" s="4" customFormat="1" ht="25.5">
      <c r="A166" s="63" t="s">
        <v>190</v>
      </c>
      <c r="B166" s="117" t="s">
        <v>319</v>
      </c>
      <c r="C166" s="117" t="s">
        <v>178</v>
      </c>
      <c r="D166" s="177">
        <f>D167</f>
        <v>20</v>
      </c>
      <c r="H166" s="316"/>
    </row>
    <row r="167" spans="1:8" s="4" customFormat="1" ht="12.75">
      <c r="A167" s="50" t="s">
        <v>195</v>
      </c>
      <c r="B167" s="117" t="s">
        <v>319</v>
      </c>
      <c r="C167" s="117" t="s">
        <v>196</v>
      </c>
      <c r="D167" s="177">
        <v>20</v>
      </c>
      <c r="H167" s="316"/>
    </row>
    <row r="168" spans="1:8" s="4" customFormat="1" ht="12.75">
      <c r="A168" s="84" t="s">
        <v>701</v>
      </c>
      <c r="B168" s="117" t="s">
        <v>700</v>
      </c>
      <c r="C168" s="117"/>
      <c r="D168" s="177">
        <f>D169</f>
        <v>3000</v>
      </c>
      <c r="H168" s="316"/>
    </row>
    <row r="169" spans="1:8" s="4" customFormat="1" ht="25.5">
      <c r="A169" s="63" t="s">
        <v>190</v>
      </c>
      <c r="B169" s="117" t="s">
        <v>700</v>
      </c>
      <c r="C169" s="117" t="s">
        <v>178</v>
      </c>
      <c r="D169" s="177">
        <f>D170</f>
        <v>3000</v>
      </c>
      <c r="H169" s="316"/>
    </row>
    <row r="170" spans="1:8" s="4" customFormat="1" ht="12.75">
      <c r="A170" s="87" t="s">
        <v>197</v>
      </c>
      <c r="B170" s="117" t="s">
        <v>700</v>
      </c>
      <c r="C170" s="117" t="s">
        <v>196</v>
      </c>
      <c r="D170" s="177">
        <v>3000</v>
      </c>
      <c r="H170" s="316"/>
    </row>
    <row r="171" spans="1:8" s="1" customFormat="1" ht="25.5">
      <c r="A171" s="84" t="s">
        <v>267</v>
      </c>
      <c r="B171" s="117" t="s">
        <v>359</v>
      </c>
      <c r="C171" s="117"/>
      <c r="D171" s="177">
        <f>D172</f>
        <v>36</v>
      </c>
      <c r="H171" s="315"/>
    </row>
    <row r="172" spans="1:8" s="1" customFormat="1" ht="25.5">
      <c r="A172" s="63" t="s">
        <v>190</v>
      </c>
      <c r="B172" s="117" t="s">
        <v>359</v>
      </c>
      <c r="C172" s="117" t="s">
        <v>178</v>
      </c>
      <c r="D172" s="177">
        <f>D173</f>
        <v>36</v>
      </c>
      <c r="H172" s="315"/>
    </row>
    <row r="173" spans="1:8" s="1" customFormat="1" ht="12.75">
      <c r="A173" s="50" t="s">
        <v>197</v>
      </c>
      <c r="B173" s="117" t="s">
        <v>359</v>
      </c>
      <c r="C173" s="117" t="s">
        <v>196</v>
      </c>
      <c r="D173" s="177">
        <v>36</v>
      </c>
      <c r="H173" s="315"/>
    </row>
    <row r="174" spans="1:8" s="1" customFormat="1" ht="12.75">
      <c r="A174" s="71" t="s">
        <v>268</v>
      </c>
      <c r="B174" s="117" t="s">
        <v>35</v>
      </c>
      <c r="C174" s="117"/>
      <c r="D174" s="177">
        <f>D175</f>
        <v>135.6</v>
      </c>
      <c r="H174" s="315"/>
    </row>
    <row r="175" spans="1:8" s="1" customFormat="1" ht="25.5">
      <c r="A175" s="63" t="s">
        <v>190</v>
      </c>
      <c r="B175" s="117" t="s">
        <v>35</v>
      </c>
      <c r="C175" s="117" t="s">
        <v>178</v>
      </c>
      <c r="D175" s="177">
        <f>SUM(D176:D176)</f>
        <v>135.6</v>
      </c>
      <c r="H175" s="315"/>
    </row>
    <row r="176" spans="1:8" s="1" customFormat="1" ht="12.75">
      <c r="A176" s="50" t="s">
        <v>195</v>
      </c>
      <c r="B176" s="117" t="s">
        <v>35</v>
      </c>
      <c r="C176" s="117" t="s">
        <v>196</v>
      </c>
      <c r="D176" s="177">
        <v>135.6</v>
      </c>
      <c r="H176" s="315"/>
    </row>
    <row r="177" spans="1:8" s="4" customFormat="1" ht="12.75">
      <c r="A177" s="71" t="s">
        <v>269</v>
      </c>
      <c r="B177" s="117" t="s">
        <v>36</v>
      </c>
      <c r="C177" s="117"/>
      <c r="D177" s="177">
        <f>D178</f>
        <v>150</v>
      </c>
      <c r="H177" s="316"/>
    </row>
    <row r="178" spans="1:8" s="4" customFormat="1" ht="25.5">
      <c r="A178" s="63" t="s">
        <v>190</v>
      </c>
      <c r="B178" s="117" t="s">
        <v>36</v>
      </c>
      <c r="C178" s="117" t="s">
        <v>178</v>
      </c>
      <c r="D178" s="177">
        <f>SUM(D179:D179)</f>
        <v>150</v>
      </c>
      <c r="H178" s="316"/>
    </row>
    <row r="179" spans="1:8" s="4" customFormat="1" ht="12.75">
      <c r="A179" s="50" t="s">
        <v>195</v>
      </c>
      <c r="B179" s="117" t="s">
        <v>36</v>
      </c>
      <c r="C179" s="117" t="s">
        <v>196</v>
      </c>
      <c r="D179" s="177">
        <v>150</v>
      </c>
      <c r="H179" s="316"/>
    </row>
    <row r="180" spans="1:8" s="4" customFormat="1" ht="63.75">
      <c r="A180" s="146" t="s">
        <v>552</v>
      </c>
      <c r="B180" s="115" t="s">
        <v>418</v>
      </c>
      <c r="C180" s="115"/>
      <c r="D180" s="177">
        <f>D181</f>
        <v>0</v>
      </c>
      <c r="H180" s="316"/>
    </row>
    <row r="181" spans="1:8" s="4" customFormat="1" ht="25.5">
      <c r="A181" s="83" t="s">
        <v>263</v>
      </c>
      <c r="B181" s="115" t="s">
        <v>418</v>
      </c>
      <c r="C181" s="115" t="s">
        <v>178</v>
      </c>
      <c r="D181" s="177">
        <f>D182</f>
        <v>0</v>
      </c>
      <c r="H181" s="316"/>
    </row>
    <row r="182" spans="1:8" s="1" customFormat="1" ht="12.75">
      <c r="A182" s="83" t="s">
        <v>191</v>
      </c>
      <c r="B182" s="115" t="s">
        <v>418</v>
      </c>
      <c r="C182" s="115" t="s">
        <v>196</v>
      </c>
      <c r="D182" s="177">
        <v>0</v>
      </c>
      <c r="E182" s="2"/>
      <c r="H182" s="315"/>
    </row>
    <row r="183" spans="1:8" s="1" customFormat="1" ht="38.25">
      <c r="A183" s="83" t="s">
        <v>595</v>
      </c>
      <c r="B183" s="115" t="s">
        <v>607</v>
      </c>
      <c r="C183" s="115"/>
      <c r="D183" s="177">
        <f>D184</f>
        <v>331.5</v>
      </c>
      <c r="H183" s="315"/>
    </row>
    <row r="184" spans="1:4" ht="16.5" customHeight="1">
      <c r="A184" s="83" t="s">
        <v>263</v>
      </c>
      <c r="B184" s="115" t="s">
        <v>607</v>
      </c>
      <c r="C184" s="115" t="s">
        <v>178</v>
      </c>
      <c r="D184" s="177">
        <f>D185</f>
        <v>331.5</v>
      </c>
    </row>
    <row r="185" spans="1:4" ht="15.75">
      <c r="A185" s="50" t="s">
        <v>195</v>
      </c>
      <c r="B185" s="115" t="s">
        <v>607</v>
      </c>
      <c r="C185" s="115" t="s">
        <v>196</v>
      </c>
      <c r="D185" s="177">
        <v>331.5</v>
      </c>
    </row>
    <row r="186" spans="1:4" ht="26.25">
      <c r="A186" s="44" t="s">
        <v>548</v>
      </c>
      <c r="B186" s="116" t="s">
        <v>377</v>
      </c>
      <c r="C186" s="117"/>
      <c r="D186" s="181">
        <f>D187+D192</f>
        <v>16292.4</v>
      </c>
    </row>
    <row r="187" spans="1:8" s="1" customFormat="1" ht="12.75">
      <c r="A187" s="50" t="s">
        <v>115</v>
      </c>
      <c r="B187" s="117" t="s">
        <v>376</v>
      </c>
      <c r="C187" s="117"/>
      <c r="D187" s="185">
        <f>D188+D190</f>
        <v>15892.4</v>
      </c>
      <c r="H187" s="315"/>
    </row>
    <row r="188" spans="1:8" s="1" customFormat="1" ht="38.25">
      <c r="A188" s="60" t="s">
        <v>116</v>
      </c>
      <c r="B188" s="117" t="s">
        <v>376</v>
      </c>
      <c r="C188" s="117" t="s">
        <v>198</v>
      </c>
      <c r="D188" s="185">
        <f>D189</f>
        <v>15340.699999999999</v>
      </c>
      <c r="H188" s="315"/>
    </row>
    <row r="189" spans="1:8" s="1" customFormat="1" ht="12.75">
      <c r="A189" s="63" t="s">
        <v>193</v>
      </c>
      <c r="B189" s="117" t="s">
        <v>376</v>
      </c>
      <c r="C189" s="117" t="s">
        <v>194</v>
      </c>
      <c r="D189" s="185">
        <f>14461.3+879.4</f>
        <v>15340.699999999999</v>
      </c>
      <c r="H189" s="315"/>
    </row>
    <row r="190" spans="1:8" s="1" customFormat="1" ht="16.5" customHeight="1">
      <c r="A190" s="60" t="s">
        <v>226</v>
      </c>
      <c r="B190" s="117" t="s">
        <v>376</v>
      </c>
      <c r="C190" s="117" t="s">
        <v>188</v>
      </c>
      <c r="D190" s="185">
        <f>D191</f>
        <v>551.7</v>
      </c>
      <c r="H190" s="315"/>
    </row>
    <row r="191" spans="1:8" s="1" customFormat="1" ht="12.75">
      <c r="A191" s="60" t="s">
        <v>189</v>
      </c>
      <c r="B191" s="117" t="s">
        <v>376</v>
      </c>
      <c r="C191" s="117" t="s">
        <v>187</v>
      </c>
      <c r="D191" s="185">
        <v>551.7</v>
      </c>
      <c r="H191" s="315"/>
    </row>
    <row r="192" spans="1:8" s="1" customFormat="1" ht="12.75">
      <c r="A192" s="147" t="s">
        <v>105</v>
      </c>
      <c r="B192" s="117" t="s">
        <v>378</v>
      </c>
      <c r="C192" s="117"/>
      <c r="D192" s="182">
        <f>D193+D195</f>
        <v>400</v>
      </c>
      <c r="H192" s="315"/>
    </row>
    <row r="193" spans="1:8" s="1" customFormat="1" ht="38.25">
      <c r="A193" s="60" t="s">
        <v>116</v>
      </c>
      <c r="B193" s="117" t="s">
        <v>378</v>
      </c>
      <c r="C193" s="117" t="s">
        <v>198</v>
      </c>
      <c r="D193" s="182">
        <f>D194</f>
        <v>300</v>
      </c>
      <c r="H193" s="315"/>
    </row>
    <row r="194" spans="1:8" s="1" customFormat="1" ht="12.75">
      <c r="A194" s="63" t="s">
        <v>193</v>
      </c>
      <c r="B194" s="117" t="s">
        <v>378</v>
      </c>
      <c r="C194" s="117" t="s">
        <v>194</v>
      </c>
      <c r="D194" s="182">
        <v>300</v>
      </c>
      <c r="H194" s="315"/>
    </row>
    <row r="195" spans="1:8" s="1" customFormat="1" ht="16.5" customHeight="1">
      <c r="A195" s="60" t="s">
        <v>226</v>
      </c>
      <c r="B195" s="117" t="s">
        <v>378</v>
      </c>
      <c r="C195" s="117" t="s">
        <v>188</v>
      </c>
      <c r="D195" s="182">
        <f>D196</f>
        <v>100</v>
      </c>
      <c r="H195" s="315"/>
    </row>
    <row r="196" spans="1:8" s="1" customFormat="1" ht="12.75">
      <c r="A196" s="60" t="s">
        <v>189</v>
      </c>
      <c r="B196" s="117" t="s">
        <v>378</v>
      </c>
      <c r="C196" s="117" t="s">
        <v>187</v>
      </c>
      <c r="D196" s="182">
        <v>100</v>
      </c>
      <c r="H196" s="315"/>
    </row>
    <row r="197" spans="1:8" s="1" customFormat="1" ht="25.5">
      <c r="A197" s="126" t="s">
        <v>447</v>
      </c>
      <c r="B197" s="127" t="s">
        <v>82</v>
      </c>
      <c r="C197" s="127"/>
      <c r="D197" s="176">
        <f>D198+D204+D213</f>
        <v>4151.45</v>
      </c>
      <c r="H197" s="315"/>
    </row>
    <row r="198" spans="1:8" s="1" customFormat="1" ht="12.75">
      <c r="A198" s="348" t="s">
        <v>341</v>
      </c>
      <c r="B198" s="116" t="s">
        <v>48</v>
      </c>
      <c r="C198" s="117"/>
      <c r="D198" s="183">
        <f>D199</f>
        <v>245</v>
      </c>
      <c r="H198" s="315"/>
    </row>
    <row r="199" spans="1:8" s="1" customFormat="1" ht="25.5">
      <c r="A199" s="46" t="s">
        <v>94</v>
      </c>
      <c r="B199" s="117" t="s">
        <v>49</v>
      </c>
      <c r="C199" s="171"/>
      <c r="D199" s="186">
        <f>D200+D202</f>
        <v>245</v>
      </c>
      <c r="H199" s="315"/>
    </row>
    <row r="200" spans="1:8" s="1" customFormat="1" ht="12.75">
      <c r="A200" s="60" t="s">
        <v>226</v>
      </c>
      <c r="B200" s="117" t="s">
        <v>49</v>
      </c>
      <c r="C200" s="172">
        <v>200</v>
      </c>
      <c r="D200" s="182">
        <f>D201</f>
        <v>205</v>
      </c>
      <c r="H200" s="315"/>
    </row>
    <row r="201" spans="1:8" s="1" customFormat="1" ht="12.75">
      <c r="A201" s="60" t="s">
        <v>189</v>
      </c>
      <c r="B201" s="117" t="s">
        <v>49</v>
      </c>
      <c r="C201" s="172">
        <v>240</v>
      </c>
      <c r="D201" s="182">
        <f>5+200</f>
        <v>205</v>
      </c>
      <c r="H201" s="315"/>
    </row>
    <row r="202" spans="1:8" s="1" customFormat="1" ht="25.5">
      <c r="A202" s="60" t="s">
        <v>263</v>
      </c>
      <c r="B202" s="117" t="s">
        <v>49</v>
      </c>
      <c r="C202" s="172">
        <v>600</v>
      </c>
      <c r="D202" s="182">
        <f>D203</f>
        <v>40</v>
      </c>
      <c r="H202" s="315"/>
    </row>
    <row r="203" spans="1:8" s="1" customFormat="1" ht="12.75">
      <c r="A203" s="60" t="s">
        <v>191</v>
      </c>
      <c r="B203" s="117" t="s">
        <v>49</v>
      </c>
      <c r="C203" s="172">
        <v>610</v>
      </c>
      <c r="D203" s="182">
        <v>40</v>
      </c>
      <c r="H203" s="315"/>
    </row>
    <row r="204" spans="1:8" s="1" customFormat="1" ht="12.75">
      <c r="A204" s="53" t="s">
        <v>212</v>
      </c>
      <c r="B204" s="116" t="s">
        <v>50</v>
      </c>
      <c r="C204" s="116"/>
      <c r="D204" s="183">
        <f>D205+D210</f>
        <v>367</v>
      </c>
      <c r="H204" s="315"/>
    </row>
    <row r="205" spans="1:8" s="1" customFormat="1" ht="25.5">
      <c r="A205" s="46" t="s">
        <v>94</v>
      </c>
      <c r="B205" s="117" t="s">
        <v>51</v>
      </c>
      <c r="C205" s="117"/>
      <c r="D205" s="177">
        <f>D206+D208</f>
        <v>325</v>
      </c>
      <c r="H205" s="315"/>
    </row>
    <row r="206" spans="1:8" s="1" customFormat="1" ht="12.75">
      <c r="A206" s="60" t="s">
        <v>226</v>
      </c>
      <c r="B206" s="117" t="s">
        <v>51</v>
      </c>
      <c r="C206" s="117" t="s">
        <v>188</v>
      </c>
      <c r="D206" s="177">
        <f>D207</f>
        <v>52</v>
      </c>
      <c r="H206" s="315"/>
    </row>
    <row r="207" spans="1:8" s="1" customFormat="1" ht="12.75">
      <c r="A207" s="60" t="s">
        <v>189</v>
      </c>
      <c r="B207" s="117" t="s">
        <v>51</v>
      </c>
      <c r="C207" s="117" t="s">
        <v>187</v>
      </c>
      <c r="D207" s="177">
        <v>52</v>
      </c>
      <c r="H207" s="315"/>
    </row>
    <row r="208" spans="1:8" s="1" customFormat="1" ht="25.5">
      <c r="A208" s="60" t="s">
        <v>263</v>
      </c>
      <c r="B208" s="117" t="s">
        <v>51</v>
      </c>
      <c r="C208" s="117" t="s">
        <v>178</v>
      </c>
      <c r="D208" s="177">
        <f>D209</f>
        <v>273</v>
      </c>
      <c r="H208" s="315"/>
    </row>
    <row r="209" spans="1:8" s="1" customFormat="1" ht="12.75">
      <c r="A209" s="60" t="s">
        <v>191</v>
      </c>
      <c r="B209" s="117" t="s">
        <v>51</v>
      </c>
      <c r="C209" s="117" t="s">
        <v>192</v>
      </c>
      <c r="D209" s="177">
        <v>273</v>
      </c>
      <c r="H209" s="315"/>
    </row>
    <row r="210" spans="1:8" s="1" customFormat="1" ht="12.75">
      <c r="A210" s="46" t="s">
        <v>463</v>
      </c>
      <c r="B210" s="117" t="s">
        <v>534</v>
      </c>
      <c r="C210" s="117"/>
      <c r="D210" s="177">
        <f>D211</f>
        <v>42</v>
      </c>
      <c r="H210" s="315"/>
    </row>
    <row r="211" spans="1:8" s="1" customFormat="1" ht="12.75">
      <c r="A211" s="60" t="s">
        <v>89</v>
      </c>
      <c r="B211" s="117" t="s">
        <v>534</v>
      </c>
      <c r="C211" s="117" t="s">
        <v>85</v>
      </c>
      <c r="D211" s="177">
        <f>D212</f>
        <v>42</v>
      </c>
      <c r="H211" s="315"/>
    </row>
    <row r="212" spans="1:8" s="1" customFormat="1" ht="12.75">
      <c r="A212" s="60" t="s">
        <v>84</v>
      </c>
      <c r="B212" s="117" t="s">
        <v>534</v>
      </c>
      <c r="C212" s="117" t="s">
        <v>86</v>
      </c>
      <c r="D212" s="177">
        <v>42</v>
      </c>
      <c r="H212" s="315"/>
    </row>
    <row r="213" spans="1:8" s="1" customFormat="1" ht="12.75">
      <c r="A213" s="53" t="s">
        <v>448</v>
      </c>
      <c r="B213" s="116" t="s">
        <v>449</v>
      </c>
      <c r="C213" s="116"/>
      <c r="D213" s="183">
        <f>D214+D217</f>
        <v>3539.45</v>
      </c>
      <c r="H213" s="315"/>
    </row>
    <row r="214" spans="1:8" s="1" customFormat="1" ht="15" customHeight="1">
      <c r="A214" s="46" t="s">
        <v>451</v>
      </c>
      <c r="B214" s="117" t="s">
        <v>450</v>
      </c>
      <c r="C214" s="117"/>
      <c r="D214" s="177">
        <f>D215</f>
        <v>3360.35</v>
      </c>
      <c r="H214" s="315"/>
    </row>
    <row r="215" spans="1:8" s="1" customFormat="1" ht="12.75">
      <c r="A215" s="60" t="s">
        <v>89</v>
      </c>
      <c r="B215" s="117" t="s">
        <v>450</v>
      </c>
      <c r="C215" s="117" t="s">
        <v>85</v>
      </c>
      <c r="D215" s="177">
        <f>D216</f>
        <v>3360.35</v>
      </c>
      <c r="H215" s="315"/>
    </row>
    <row r="216" spans="1:8" s="1" customFormat="1" ht="12.75">
      <c r="A216" s="60" t="s">
        <v>84</v>
      </c>
      <c r="B216" s="117" t="s">
        <v>450</v>
      </c>
      <c r="C216" s="117" t="s">
        <v>86</v>
      </c>
      <c r="D216" s="177">
        <v>3360.35</v>
      </c>
      <c r="H216" s="315"/>
    </row>
    <row r="217" spans="1:8" s="1" customFormat="1" ht="12.75">
      <c r="A217" s="46" t="s">
        <v>451</v>
      </c>
      <c r="B217" s="114" t="s">
        <v>720</v>
      </c>
      <c r="C217" s="117"/>
      <c r="D217" s="177">
        <f>SUM(D218)</f>
        <v>179.1</v>
      </c>
      <c r="H217" s="315"/>
    </row>
    <row r="218" spans="1:8" s="1" customFormat="1" ht="12.75">
      <c r="A218" s="60" t="s">
        <v>89</v>
      </c>
      <c r="B218" s="114" t="s">
        <v>720</v>
      </c>
      <c r="C218" s="117" t="s">
        <v>85</v>
      </c>
      <c r="D218" s="177">
        <f>D219</f>
        <v>179.1</v>
      </c>
      <c r="H218" s="315"/>
    </row>
    <row r="219" spans="1:8" s="1" customFormat="1" ht="12.75">
      <c r="A219" s="60" t="s">
        <v>84</v>
      </c>
      <c r="B219" s="114" t="s">
        <v>720</v>
      </c>
      <c r="C219" s="117" t="s">
        <v>86</v>
      </c>
      <c r="D219" s="177">
        <v>179.1</v>
      </c>
      <c r="H219" s="315"/>
    </row>
    <row r="220" spans="1:8" s="1" customFormat="1" ht="25.5">
      <c r="A220" s="128" t="s">
        <v>443</v>
      </c>
      <c r="B220" s="127" t="s">
        <v>0</v>
      </c>
      <c r="C220" s="127"/>
      <c r="D220" s="187">
        <f>D221</f>
        <v>2115</v>
      </c>
      <c r="H220" s="315"/>
    </row>
    <row r="221" spans="1:8" s="1" customFormat="1" ht="25.5">
      <c r="A221" s="348" t="s">
        <v>591</v>
      </c>
      <c r="B221" s="116" t="s">
        <v>1</v>
      </c>
      <c r="C221" s="117"/>
      <c r="D221" s="188">
        <f>D224</f>
        <v>2115</v>
      </c>
      <c r="H221" s="315"/>
    </row>
    <row r="222" spans="1:8" s="1" customFormat="1" ht="12.75">
      <c r="A222" s="46" t="s">
        <v>444</v>
      </c>
      <c r="B222" s="117" t="s">
        <v>2</v>
      </c>
      <c r="C222" s="349"/>
      <c r="D222" s="189">
        <f>D223</f>
        <v>2115</v>
      </c>
      <c r="H222" s="315"/>
    </row>
    <row r="223" spans="1:8" s="1" customFormat="1" ht="12.75">
      <c r="A223" s="60" t="s">
        <v>226</v>
      </c>
      <c r="B223" s="117" t="s">
        <v>2</v>
      </c>
      <c r="C223" s="349" t="s">
        <v>188</v>
      </c>
      <c r="D223" s="190">
        <f>D224</f>
        <v>2115</v>
      </c>
      <c r="H223" s="315"/>
    </row>
    <row r="224" spans="1:8" s="1" customFormat="1" ht="28.5" customHeight="1">
      <c r="A224" s="60" t="s">
        <v>189</v>
      </c>
      <c r="B224" s="117" t="s">
        <v>2</v>
      </c>
      <c r="C224" s="349" t="s">
        <v>187</v>
      </c>
      <c r="D224" s="190">
        <v>2115</v>
      </c>
      <c r="H224" s="315"/>
    </row>
    <row r="225" spans="1:8" s="1" customFormat="1" ht="12.75">
      <c r="A225" s="350" t="s">
        <v>535</v>
      </c>
      <c r="B225" s="127" t="s">
        <v>3</v>
      </c>
      <c r="C225" s="351"/>
      <c r="D225" s="176">
        <f>D229+D232+D235+D226</f>
        <v>3220</v>
      </c>
      <c r="H225" s="315"/>
    </row>
    <row r="226" spans="1:8" s="1" customFormat="1" ht="12.75">
      <c r="A226" s="50" t="s">
        <v>243</v>
      </c>
      <c r="B226" s="117" t="s">
        <v>351</v>
      </c>
      <c r="C226" s="117"/>
      <c r="D226" s="177">
        <f>D227</f>
        <v>5</v>
      </c>
      <c r="H226" s="315"/>
    </row>
    <row r="227" spans="1:8" s="1" customFormat="1" ht="12.75">
      <c r="A227" s="60" t="s">
        <v>226</v>
      </c>
      <c r="B227" s="117" t="s">
        <v>351</v>
      </c>
      <c r="C227" s="117" t="s">
        <v>188</v>
      </c>
      <c r="D227" s="177">
        <f>D228</f>
        <v>5</v>
      </c>
      <c r="H227" s="315"/>
    </row>
    <row r="228" spans="1:8" s="1" customFormat="1" ht="20.25" customHeight="1">
      <c r="A228" s="60" t="s">
        <v>189</v>
      </c>
      <c r="B228" s="117" t="s">
        <v>351</v>
      </c>
      <c r="C228" s="117" t="s">
        <v>187</v>
      </c>
      <c r="D228" s="177">
        <v>5</v>
      </c>
      <c r="H228" s="315"/>
    </row>
    <row r="229" spans="1:8" s="4" customFormat="1" ht="12.75">
      <c r="A229" s="46" t="s">
        <v>101</v>
      </c>
      <c r="B229" s="117" t="s">
        <v>4</v>
      </c>
      <c r="C229" s="352"/>
      <c r="D229" s="177">
        <f>D230</f>
        <v>3000</v>
      </c>
      <c r="H229" s="316"/>
    </row>
    <row r="230" spans="1:8" s="4" customFormat="1" ht="12.75">
      <c r="A230" s="46" t="s">
        <v>90</v>
      </c>
      <c r="B230" s="117" t="s">
        <v>4</v>
      </c>
      <c r="C230" s="352" t="s">
        <v>87</v>
      </c>
      <c r="D230" s="177">
        <f>D231</f>
        <v>3000</v>
      </c>
      <c r="H230" s="316"/>
    </row>
    <row r="231" spans="1:8" s="4" customFormat="1" ht="25.5">
      <c r="A231" s="46" t="s">
        <v>228</v>
      </c>
      <c r="B231" s="117" t="s">
        <v>4</v>
      </c>
      <c r="C231" s="117" t="s">
        <v>88</v>
      </c>
      <c r="D231" s="177">
        <f>1000+2000</f>
        <v>3000</v>
      </c>
      <c r="H231" s="316"/>
    </row>
    <row r="232" spans="1:8" s="4" customFormat="1" ht="25.5">
      <c r="A232" s="50" t="s">
        <v>96</v>
      </c>
      <c r="B232" s="117" t="s">
        <v>5</v>
      </c>
      <c r="C232" s="117"/>
      <c r="D232" s="177">
        <f>D233</f>
        <v>115</v>
      </c>
      <c r="H232" s="316"/>
    </row>
    <row r="233" spans="1:8" s="4" customFormat="1" ht="12.75">
      <c r="A233" s="60" t="s">
        <v>226</v>
      </c>
      <c r="B233" s="117" t="s">
        <v>5</v>
      </c>
      <c r="C233" s="117" t="s">
        <v>188</v>
      </c>
      <c r="D233" s="177">
        <f>D234</f>
        <v>115</v>
      </c>
      <c r="H233" s="316"/>
    </row>
    <row r="234" spans="1:8" s="4" customFormat="1" ht="12.75">
      <c r="A234" s="60" t="s">
        <v>189</v>
      </c>
      <c r="B234" s="117" t="s">
        <v>5</v>
      </c>
      <c r="C234" s="117" t="s">
        <v>187</v>
      </c>
      <c r="D234" s="177">
        <v>115</v>
      </c>
      <c r="H234" s="316"/>
    </row>
    <row r="235" spans="1:8" s="4" customFormat="1" ht="25.5">
      <c r="A235" s="50" t="s">
        <v>349</v>
      </c>
      <c r="B235" s="117" t="s">
        <v>350</v>
      </c>
      <c r="C235" s="117"/>
      <c r="D235" s="177">
        <f>D236</f>
        <v>100</v>
      </c>
      <c r="H235" s="316"/>
    </row>
    <row r="236" spans="1:8" s="4" customFormat="1" ht="12.75">
      <c r="A236" s="60" t="s">
        <v>226</v>
      </c>
      <c r="B236" s="117" t="s">
        <v>350</v>
      </c>
      <c r="C236" s="117" t="s">
        <v>188</v>
      </c>
      <c r="D236" s="177">
        <f>D237</f>
        <v>100</v>
      </c>
      <c r="H236" s="316"/>
    </row>
    <row r="237" spans="1:8" s="4" customFormat="1" ht="12.75">
      <c r="A237" s="60" t="s">
        <v>189</v>
      </c>
      <c r="B237" s="117" t="s">
        <v>350</v>
      </c>
      <c r="C237" s="117" t="s">
        <v>187</v>
      </c>
      <c r="D237" s="177">
        <v>100</v>
      </c>
      <c r="H237" s="316"/>
    </row>
    <row r="238" spans="1:8" s="4" customFormat="1" ht="12.75">
      <c r="A238" s="129" t="s">
        <v>445</v>
      </c>
      <c r="B238" s="127" t="s">
        <v>6</v>
      </c>
      <c r="C238" s="127"/>
      <c r="D238" s="176">
        <f>D245+D251+D239+D248+D242</f>
        <v>32663.300000000003</v>
      </c>
      <c r="H238" s="316"/>
    </row>
    <row r="239" spans="1:8" s="1" customFormat="1" ht="12.75">
      <c r="A239" s="46" t="s">
        <v>232</v>
      </c>
      <c r="B239" s="117" t="s">
        <v>689</v>
      </c>
      <c r="C239" s="117"/>
      <c r="D239" s="177">
        <f>D240</f>
        <v>5557.1</v>
      </c>
      <c r="E239" s="2">
        <f>D239-D242</f>
        <v>5503.1</v>
      </c>
      <c r="H239" s="315"/>
    </row>
    <row r="240" spans="1:8" s="1" customFormat="1" ht="12.75">
      <c r="A240" s="60" t="s">
        <v>226</v>
      </c>
      <c r="B240" s="117" t="s">
        <v>689</v>
      </c>
      <c r="C240" s="117" t="s">
        <v>188</v>
      </c>
      <c r="D240" s="177">
        <f>SUM(D241)</f>
        <v>5557.1</v>
      </c>
      <c r="H240" s="315"/>
    </row>
    <row r="241" spans="1:8" s="3" customFormat="1" ht="12.75">
      <c r="A241" s="60" t="s">
        <v>189</v>
      </c>
      <c r="B241" s="117" t="s">
        <v>689</v>
      </c>
      <c r="C241" s="117" t="s">
        <v>187</v>
      </c>
      <c r="D241" s="177">
        <f>2818.1+2739</f>
        <v>5557.1</v>
      </c>
      <c r="H241" s="317"/>
    </row>
    <row r="242" spans="1:8" s="1" customFormat="1" ht="25.5">
      <c r="A242" s="46" t="s">
        <v>697</v>
      </c>
      <c r="B242" s="117" t="s">
        <v>696</v>
      </c>
      <c r="C242" s="117"/>
      <c r="D242" s="177">
        <f>D243</f>
        <v>54</v>
      </c>
      <c r="H242" s="315"/>
    </row>
    <row r="243" spans="1:8" s="1" customFormat="1" ht="12.75">
      <c r="A243" s="63" t="s">
        <v>227</v>
      </c>
      <c r="B243" s="117" t="s">
        <v>696</v>
      </c>
      <c r="C243" s="117" t="s">
        <v>199</v>
      </c>
      <c r="D243" s="177">
        <f>SUM(D244)</f>
        <v>54</v>
      </c>
      <c r="H243" s="315"/>
    </row>
    <row r="244" spans="1:8" s="1" customFormat="1" ht="12.75">
      <c r="A244" s="64" t="s">
        <v>179</v>
      </c>
      <c r="B244" s="117" t="s">
        <v>696</v>
      </c>
      <c r="C244" s="117" t="s">
        <v>200</v>
      </c>
      <c r="D244" s="177">
        <v>54</v>
      </c>
      <c r="H244" s="315"/>
    </row>
    <row r="245" spans="1:8" s="1" customFormat="1" ht="25.5">
      <c r="A245" s="46" t="s">
        <v>499</v>
      </c>
      <c r="B245" s="117" t="s">
        <v>498</v>
      </c>
      <c r="C245" s="117"/>
      <c r="D245" s="177">
        <f>D246</f>
        <v>9453.1</v>
      </c>
      <c r="H245" s="315"/>
    </row>
    <row r="246" spans="1:8" s="1" customFormat="1" ht="12.75">
      <c r="A246" s="63" t="s">
        <v>227</v>
      </c>
      <c r="B246" s="117" t="s">
        <v>498</v>
      </c>
      <c r="C246" s="117" t="s">
        <v>199</v>
      </c>
      <c r="D246" s="177">
        <f>SUM(D247)</f>
        <v>9453.1</v>
      </c>
      <c r="H246" s="315"/>
    </row>
    <row r="247" spans="1:8" s="1" customFormat="1" ht="12.75">
      <c r="A247" s="64" t="s">
        <v>179</v>
      </c>
      <c r="B247" s="117" t="s">
        <v>498</v>
      </c>
      <c r="C247" s="117" t="s">
        <v>200</v>
      </c>
      <c r="D247" s="177">
        <v>9453.1</v>
      </c>
      <c r="H247" s="315"/>
    </row>
    <row r="248" spans="1:8" s="1" customFormat="1" ht="25.5">
      <c r="A248" s="46" t="s">
        <v>691</v>
      </c>
      <c r="B248" s="117" t="s">
        <v>690</v>
      </c>
      <c r="C248" s="117"/>
      <c r="D248" s="177">
        <f>D249</f>
        <v>6537.4</v>
      </c>
      <c r="H248" s="315"/>
    </row>
    <row r="249" spans="1:8" s="1" customFormat="1" ht="12.75">
      <c r="A249" s="63" t="s">
        <v>227</v>
      </c>
      <c r="B249" s="117" t="s">
        <v>690</v>
      </c>
      <c r="C249" s="117" t="s">
        <v>199</v>
      </c>
      <c r="D249" s="177">
        <f>SUM(D250)</f>
        <v>6537.4</v>
      </c>
      <c r="H249" s="315"/>
    </row>
    <row r="250" spans="1:8" s="1" customFormat="1" ht="12.75">
      <c r="A250" s="64" t="s">
        <v>179</v>
      </c>
      <c r="B250" s="117" t="s">
        <v>690</v>
      </c>
      <c r="C250" s="117" t="s">
        <v>200</v>
      </c>
      <c r="D250" s="177">
        <f>4872.8-663.3-1971.1-135.3+4434.3</f>
        <v>6537.4</v>
      </c>
      <c r="H250" s="315"/>
    </row>
    <row r="251" spans="1:8" s="1" customFormat="1" ht="38.25">
      <c r="A251" s="46" t="s">
        <v>497</v>
      </c>
      <c r="B251" s="117" t="s">
        <v>496</v>
      </c>
      <c r="C251" s="117"/>
      <c r="D251" s="177">
        <f>D252</f>
        <v>11061.7</v>
      </c>
      <c r="H251" s="315"/>
    </row>
    <row r="252" spans="1:8" s="1" customFormat="1" ht="12.75">
      <c r="A252" s="60" t="s">
        <v>226</v>
      </c>
      <c r="B252" s="117" t="s">
        <v>496</v>
      </c>
      <c r="C252" s="117" t="s">
        <v>188</v>
      </c>
      <c r="D252" s="177">
        <f>SUM(D253)</f>
        <v>11061.7</v>
      </c>
      <c r="H252" s="315"/>
    </row>
    <row r="253" spans="1:8" s="1" customFormat="1" ht="12.75">
      <c r="A253" s="60" t="s">
        <v>189</v>
      </c>
      <c r="B253" s="117" t="s">
        <v>496</v>
      </c>
      <c r="C253" s="117" t="s">
        <v>187</v>
      </c>
      <c r="D253" s="177">
        <v>11061.7</v>
      </c>
      <c r="H253" s="315"/>
    </row>
    <row r="254" spans="1:8" s="1" customFormat="1" ht="25.5">
      <c r="A254" s="129" t="s">
        <v>491</v>
      </c>
      <c r="B254" s="127" t="s">
        <v>83</v>
      </c>
      <c r="C254" s="134"/>
      <c r="D254" s="176">
        <f>D255+D260+D263</f>
        <v>753.6</v>
      </c>
      <c r="H254" s="315"/>
    </row>
    <row r="255" spans="1:8" s="1" customFormat="1" ht="25.5">
      <c r="A255" s="160" t="s">
        <v>94</v>
      </c>
      <c r="B255" s="117" t="s">
        <v>348</v>
      </c>
      <c r="C255" s="117"/>
      <c r="D255" s="177">
        <f>D256+D258</f>
        <v>40</v>
      </c>
      <c r="H255" s="315"/>
    </row>
    <row r="256" spans="1:8" s="1" customFormat="1" ht="12.75">
      <c r="A256" s="60" t="s">
        <v>226</v>
      </c>
      <c r="B256" s="117" t="s">
        <v>348</v>
      </c>
      <c r="C256" s="117" t="s">
        <v>188</v>
      </c>
      <c r="D256" s="177">
        <f>D257</f>
        <v>5</v>
      </c>
      <c r="H256" s="315"/>
    </row>
    <row r="257" spans="1:8" s="1" customFormat="1" ht="12.75">
      <c r="A257" s="60" t="s">
        <v>189</v>
      </c>
      <c r="B257" s="117" t="s">
        <v>348</v>
      </c>
      <c r="C257" s="117" t="s">
        <v>187</v>
      </c>
      <c r="D257" s="177">
        <v>5</v>
      </c>
      <c r="H257" s="315"/>
    </row>
    <row r="258" spans="1:8" s="1" customFormat="1" ht="25.5">
      <c r="A258" s="63" t="s">
        <v>190</v>
      </c>
      <c r="B258" s="117" t="s">
        <v>348</v>
      </c>
      <c r="C258" s="117" t="s">
        <v>178</v>
      </c>
      <c r="D258" s="177">
        <f>D259</f>
        <v>35</v>
      </c>
      <c r="H258" s="315"/>
    </row>
    <row r="259" spans="1:8" s="1" customFormat="1" ht="12.75">
      <c r="A259" s="50" t="s">
        <v>191</v>
      </c>
      <c r="B259" s="117" t="s">
        <v>348</v>
      </c>
      <c r="C259" s="117" t="s">
        <v>192</v>
      </c>
      <c r="D259" s="177">
        <v>35</v>
      </c>
      <c r="H259" s="315"/>
    </row>
    <row r="260" spans="1:8" s="1" customFormat="1" ht="38.25">
      <c r="A260" s="78" t="s">
        <v>577</v>
      </c>
      <c r="B260" s="117" t="s">
        <v>578</v>
      </c>
      <c r="C260" s="117"/>
      <c r="D260" s="177">
        <f>D261</f>
        <v>693.6</v>
      </c>
      <c r="H260" s="315"/>
    </row>
    <row r="261" spans="1:8" s="1" customFormat="1" ht="12.75">
      <c r="A261" s="60" t="s">
        <v>226</v>
      </c>
      <c r="B261" s="117" t="s">
        <v>578</v>
      </c>
      <c r="C261" s="117" t="s">
        <v>188</v>
      </c>
      <c r="D261" s="177">
        <f>D262</f>
        <v>693.6</v>
      </c>
      <c r="H261" s="315"/>
    </row>
    <row r="262" spans="1:8" s="1" customFormat="1" ht="12.75">
      <c r="A262" s="60" t="s">
        <v>189</v>
      </c>
      <c r="B262" s="117" t="s">
        <v>578</v>
      </c>
      <c r="C262" s="117" t="s">
        <v>187</v>
      </c>
      <c r="D262" s="177">
        <v>693.6</v>
      </c>
      <c r="H262" s="315"/>
    </row>
    <row r="263" spans="1:8" s="1" customFormat="1" ht="25.5">
      <c r="A263" s="50" t="s">
        <v>579</v>
      </c>
      <c r="B263" s="117" t="s">
        <v>580</v>
      </c>
      <c r="C263" s="117"/>
      <c r="D263" s="177">
        <f>D264</f>
        <v>20</v>
      </c>
      <c r="H263" s="315"/>
    </row>
    <row r="264" spans="1:8" s="1" customFormat="1" ht="12.75">
      <c r="A264" s="60" t="s">
        <v>226</v>
      </c>
      <c r="B264" s="117" t="s">
        <v>580</v>
      </c>
      <c r="C264" s="117" t="s">
        <v>188</v>
      </c>
      <c r="D264" s="177">
        <f>D265</f>
        <v>20</v>
      </c>
      <c r="H264" s="315"/>
    </row>
    <row r="265" spans="1:8" s="1" customFormat="1" ht="12.75">
      <c r="A265" s="60" t="s">
        <v>189</v>
      </c>
      <c r="B265" s="117" t="s">
        <v>580</v>
      </c>
      <c r="C265" s="117" t="s">
        <v>187</v>
      </c>
      <c r="D265" s="177">
        <v>20</v>
      </c>
      <c r="H265" s="315"/>
    </row>
    <row r="266" spans="1:8" s="1" customFormat="1" ht="12.75">
      <c r="A266" s="130" t="s">
        <v>493</v>
      </c>
      <c r="B266" s="127" t="s">
        <v>54</v>
      </c>
      <c r="C266" s="127"/>
      <c r="D266" s="176">
        <f>D267+D290+D274+D278</f>
        <v>5866.1</v>
      </c>
      <c r="H266" s="315"/>
    </row>
    <row r="267" spans="1:8" s="1" customFormat="1" ht="38.25">
      <c r="A267" s="173" t="s">
        <v>401</v>
      </c>
      <c r="B267" s="116" t="s">
        <v>310</v>
      </c>
      <c r="C267" s="116"/>
      <c r="D267" s="183">
        <f>D268</f>
        <v>3733.1</v>
      </c>
      <c r="H267" s="315"/>
    </row>
    <row r="268" spans="1:8" s="1" customFormat="1" ht="12.75">
      <c r="A268" s="50" t="s">
        <v>106</v>
      </c>
      <c r="B268" s="115" t="s">
        <v>400</v>
      </c>
      <c r="C268" s="145"/>
      <c r="D268" s="183">
        <f>D269+D272</f>
        <v>3733.1</v>
      </c>
      <c r="H268" s="315"/>
    </row>
    <row r="269" spans="1:8" s="4" customFormat="1" ht="38.25">
      <c r="A269" s="60" t="s">
        <v>116</v>
      </c>
      <c r="B269" s="115" t="s">
        <v>400</v>
      </c>
      <c r="C269" s="115" t="s">
        <v>198</v>
      </c>
      <c r="D269" s="177">
        <f>D270</f>
        <v>3313.1</v>
      </c>
      <c r="H269" s="316"/>
    </row>
    <row r="270" spans="1:8" s="4" customFormat="1" ht="12.75">
      <c r="A270" s="60" t="s">
        <v>255</v>
      </c>
      <c r="B270" s="115" t="s">
        <v>400</v>
      </c>
      <c r="C270" s="115" t="s">
        <v>254</v>
      </c>
      <c r="D270" s="177">
        <f>3047.1+266</f>
        <v>3313.1</v>
      </c>
      <c r="H270" s="316"/>
    </row>
    <row r="271" spans="1:8" s="1" customFormat="1" ht="25.5">
      <c r="A271" s="60" t="s">
        <v>645</v>
      </c>
      <c r="B271" s="117" t="s">
        <v>611</v>
      </c>
      <c r="C271" s="115"/>
      <c r="D271" s="177">
        <f>D272</f>
        <v>420</v>
      </c>
      <c r="H271" s="315"/>
    </row>
    <row r="272" spans="1:8" s="4" customFormat="1" ht="12.75">
      <c r="A272" s="60" t="s">
        <v>226</v>
      </c>
      <c r="B272" s="117" t="s">
        <v>611</v>
      </c>
      <c r="C272" s="117" t="s">
        <v>188</v>
      </c>
      <c r="D272" s="177">
        <f>D273</f>
        <v>420</v>
      </c>
      <c r="H272" s="316"/>
    </row>
    <row r="273" spans="1:8" s="4" customFormat="1" ht="12.75">
      <c r="A273" s="60" t="s">
        <v>189</v>
      </c>
      <c r="B273" s="117" t="s">
        <v>611</v>
      </c>
      <c r="C273" s="117" t="s">
        <v>187</v>
      </c>
      <c r="D273" s="177">
        <f>20+400</f>
        <v>420</v>
      </c>
      <c r="H273" s="316"/>
    </row>
    <row r="274" spans="1:8" s="1" customFormat="1" ht="12.75">
      <c r="A274" s="154" t="s">
        <v>565</v>
      </c>
      <c r="B274" s="161" t="s">
        <v>566</v>
      </c>
      <c r="C274" s="117"/>
      <c r="D274" s="177">
        <f>D275</f>
        <v>70</v>
      </c>
      <c r="H274" s="315"/>
    </row>
    <row r="275" spans="1:8" s="4" customFormat="1" ht="25.5">
      <c r="A275" s="140" t="s">
        <v>642</v>
      </c>
      <c r="B275" s="115" t="s">
        <v>567</v>
      </c>
      <c r="C275" s="117"/>
      <c r="D275" s="177">
        <f>D276</f>
        <v>70</v>
      </c>
      <c r="H275" s="316"/>
    </row>
    <row r="276" spans="1:8" s="4" customFormat="1" ht="12.75">
      <c r="A276" s="84" t="s">
        <v>226</v>
      </c>
      <c r="B276" s="115" t="s">
        <v>567</v>
      </c>
      <c r="C276" s="117" t="s">
        <v>188</v>
      </c>
      <c r="D276" s="177">
        <f>D277</f>
        <v>70</v>
      </c>
      <c r="H276" s="316"/>
    </row>
    <row r="277" spans="1:8" s="1" customFormat="1" ht="27.75" customHeight="1">
      <c r="A277" s="84" t="s">
        <v>189</v>
      </c>
      <c r="B277" s="115" t="s">
        <v>567</v>
      </c>
      <c r="C277" s="117" t="s">
        <v>187</v>
      </c>
      <c r="D277" s="177">
        <v>70</v>
      </c>
      <c r="H277" s="315"/>
    </row>
    <row r="278" spans="1:8" s="4" customFormat="1" ht="12.75">
      <c r="A278" s="154" t="s">
        <v>569</v>
      </c>
      <c r="B278" s="161" t="s">
        <v>573</v>
      </c>
      <c r="C278" s="117"/>
      <c r="D278" s="177">
        <f>D279+D284+D287</f>
        <v>1763</v>
      </c>
      <c r="H278" s="316"/>
    </row>
    <row r="279" spans="1:8" s="4" customFormat="1" ht="12.75">
      <c r="A279" s="140" t="s">
        <v>570</v>
      </c>
      <c r="B279" s="115" t="s">
        <v>574</v>
      </c>
      <c r="C279" s="117"/>
      <c r="D279" s="177">
        <f>D280+D282</f>
        <v>1123</v>
      </c>
      <c r="H279" s="316"/>
    </row>
    <row r="280" spans="1:10" s="4" customFormat="1" ht="38.25">
      <c r="A280" s="84" t="s">
        <v>116</v>
      </c>
      <c r="B280" s="115" t="s">
        <v>574</v>
      </c>
      <c r="C280" s="119" t="s">
        <v>198</v>
      </c>
      <c r="D280" s="177">
        <f>D281</f>
        <v>40</v>
      </c>
      <c r="H280" s="316"/>
      <c r="J280" s="9"/>
    </row>
    <row r="281" spans="1:10" s="4" customFormat="1" ht="12.75">
      <c r="A281" s="84" t="s">
        <v>193</v>
      </c>
      <c r="B281" s="115" t="s">
        <v>574</v>
      </c>
      <c r="C281" s="119" t="s">
        <v>194</v>
      </c>
      <c r="D281" s="177">
        <v>40</v>
      </c>
      <c r="H281" s="316"/>
      <c r="J281" s="9"/>
    </row>
    <row r="282" spans="1:10" s="1" customFormat="1" ht="12.75">
      <c r="A282" s="84" t="s">
        <v>226</v>
      </c>
      <c r="B282" s="115" t="s">
        <v>574</v>
      </c>
      <c r="C282" s="119" t="s">
        <v>188</v>
      </c>
      <c r="D282" s="177">
        <f>D283</f>
        <v>1083</v>
      </c>
      <c r="H282" s="315"/>
      <c r="J282" s="15"/>
    </row>
    <row r="283" spans="1:10" ht="15.75">
      <c r="A283" s="84" t="s">
        <v>189</v>
      </c>
      <c r="B283" s="115" t="s">
        <v>574</v>
      </c>
      <c r="C283" s="119" t="s">
        <v>187</v>
      </c>
      <c r="D283" s="177">
        <v>1083</v>
      </c>
      <c r="J283" s="10"/>
    </row>
    <row r="284" spans="1:10" ht="15.75">
      <c r="A284" s="140" t="s">
        <v>571</v>
      </c>
      <c r="B284" s="115" t="s">
        <v>575</v>
      </c>
      <c r="C284" s="119"/>
      <c r="D284" s="177">
        <f>D285</f>
        <v>600</v>
      </c>
      <c r="J284" s="10"/>
    </row>
    <row r="285" spans="1:8" s="4" customFormat="1" ht="12.75">
      <c r="A285" s="84" t="s">
        <v>226</v>
      </c>
      <c r="B285" s="115" t="s">
        <v>575</v>
      </c>
      <c r="C285" s="119" t="s">
        <v>188</v>
      </c>
      <c r="D285" s="177">
        <f>D286</f>
        <v>600</v>
      </c>
      <c r="H285" s="316"/>
    </row>
    <row r="286" spans="1:8" s="4" customFormat="1" ht="12.75">
      <c r="A286" s="84" t="s">
        <v>189</v>
      </c>
      <c r="B286" s="115" t="s">
        <v>575</v>
      </c>
      <c r="C286" s="119" t="s">
        <v>187</v>
      </c>
      <c r="D286" s="177">
        <v>600</v>
      </c>
      <c r="H286" s="316"/>
    </row>
    <row r="287" spans="1:8" s="4" customFormat="1" ht="18" customHeight="1">
      <c r="A287" s="140" t="s">
        <v>572</v>
      </c>
      <c r="B287" s="115" t="s">
        <v>576</v>
      </c>
      <c r="C287" s="119"/>
      <c r="D287" s="177">
        <f>D288</f>
        <v>40</v>
      </c>
      <c r="H287" s="316"/>
    </row>
    <row r="288" spans="1:10" s="16" customFormat="1" ht="15.75">
      <c r="A288" s="63" t="s">
        <v>89</v>
      </c>
      <c r="B288" s="115" t="s">
        <v>576</v>
      </c>
      <c r="C288" s="119" t="s">
        <v>85</v>
      </c>
      <c r="D288" s="177">
        <f>D289</f>
        <v>40</v>
      </c>
      <c r="H288" s="292"/>
      <c r="J288" s="11"/>
    </row>
    <row r="289" spans="1:10" ht="15.75">
      <c r="A289" s="46" t="s">
        <v>84</v>
      </c>
      <c r="B289" s="115" t="s">
        <v>576</v>
      </c>
      <c r="C289" s="119" t="s">
        <v>86</v>
      </c>
      <c r="D289" s="177">
        <v>40</v>
      </c>
      <c r="J289" s="10"/>
    </row>
    <row r="290" spans="1:10" ht="15.75">
      <c r="A290" s="53" t="s">
        <v>402</v>
      </c>
      <c r="B290" s="116" t="s">
        <v>56</v>
      </c>
      <c r="C290" s="116"/>
      <c r="D290" s="183">
        <f>D291</f>
        <v>300</v>
      </c>
      <c r="J290" s="10"/>
    </row>
    <row r="291" spans="1:10" ht="15.75">
      <c r="A291" s="163" t="s">
        <v>58</v>
      </c>
      <c r="B291" s="117" t="s">
        <v>57</v>
      </c>
      <c r="C291" s="117"/>
      <c r="D291" s="177">
        <f>SUM(D292)</f>
        <v>300</v>
      </c>
      <c r="J291" s="10"/>
    </row>
    <row r="292" spans="1:10" ht="15.75">
      <c r="A292" s="60" t="s">
        <v>226</v>
      </c>
      <c r="B292" s="117" t="s">
        <v>57</v>
      </c>
      <c r="C292" s="117" t="s">
        <v>188</v>
      </c>
      <c r="D292" s="177">
        <f>D293</f>
        <v>300</v>
      </c>
      <c r="J292" s="10"/>
    </row>
    <row r="293" spans="1:10" ht="15.75">
      <c r="A293" s="60" t="s">
        <v>189</v>
      </c>
      <c r="B293" s="117" t="s">
        <v>57</v>
      </c>
      <c r="C293" s="117" t="s">
        <v>187</v>
      </c>
      <c r="D293" s="177">
        <v>300</v>
      </c>
      <c r="J293" s="10"/>
    </row>
    <row r="294" spans="1:10" ht="25.5" customHeight="1">
      <c r="A294" s="129" t="s">
        <v>594</v>
      </c>
      <c r="B294" s="127" t="s">
        <v>328</v>
      </c>
      <c r="C294" s="134"/>
      <c r="D294" s="176">
        <f>D295+D301+D304+D307+D298</f>
        <v>33269.67999999999</v>
      </c>
      <c r="J294" s="10"/>
    </row>
    <row r="295" spans="1:10" ht="15.75">
      <c r="A295" s="46" t="s">
        <v>7</v>
      </c>
      <c r="B295" s="117" t="s">
        <v>458</v>
      </c>
      <c r="C295" s="117"/>
      <c r="D295" s="177">
        <f>D296</f>
        <v>798.434</v>
      </c>
      <c r="J295" s="10"/>
    </row>
    <row r="296" spans="1:10" ht="15.75">
      <c r="A296" s="60" t="s">
        <v>226</v>
      </c>
      <c r="B296" s="117" t="s">
        <v>458</v>
      </c>
      <c r="C296" s="117" t="s">
        <v>188</v>
      </c>
      <c r="D296" s="177">
        <f>D297</f>
        <v>798.434</v>
      </c>
      <c r="J296" s="10"/>
    </row>
    <row r="297" spans="1:10" ht="15.75">
      <c r="A297" s="60" t="s">
        <v>189</v>
      </c>
      <c r="B297" s="117" t="s">
        <v>458</v>
      </c>
      <c r="C297" s="117" t="s">
        <v>187</v>
      </c>
      <c r="D297" s="177">
        <v>798.434</v>
      </c>
      <c r="J297" s="10"/>
    </row>
    <row r="298" spans="1:10" ht="25.5">
      <c r="A298" s="46" t="s">
        <v>732</v>
      </c>
      <c r="B298" s="117" t="s">
        <v>731</v>
      </c>
      <c r="C298" s="117"/>
      <c r="D298" s="177">
        <f>D299</f>
        <v>70.2</v>
      </c>
      <c r="J298" s="10"/>
    </row>
    <row r="299" spans="1:10" s="1" customFormat="1" ht="12.75">
      <c r="A299" s="60" t="s">
        <v>226</v>
      </c>
      <c r="B299" s="117" t="s">
        <v>731</v>
      </c>
      <c r="C299" s="117" t="s">
        <v>188</v>
      </c>
      <c r="D299" s="177">
        <f>D300</f>
        <v>70.2</v>
      </c>
      <c r="H299" s="315"/>
      <c r="J299" s="15"/>
    </row>
    <row r="300" spans="1:10" s="1" customFormat="1" ht="12.75">
      <c r="A300" s="60" t="s">
        <v>189</v>
      </c>
      <c r="B300" s="117" t="s">
        <v>731</v>
      </c>
      <c r="C300" s="117" t="s">
        <v>187</v>
      </c>
      <c r="D300" s="177">
        <v>70.2</v>
      </c>
      <c r="H300" s="315"/>
      <c r="J300" s="15"/>
    </row>
    <row r="301" spans="1:10" s="1" customFormat="1" ht="25.5">
      <c r="A301" s="46" t="s">
        <v>329</v>
      </c>
      <c r="B301" s="117" t="s">
        <v>330</v>
      </c>
      <c r="C301" s="117"/>
      <c r="D301" s="177">
        <f>D302</f>
        <v>2500</v>
      </c>
      <c r="H301" s="315"/>
      <c r="J301" s="15"/>
    </row>
    <row r="302" spans="1:10" s="1" customFormat="1" ht="12.75">
      <c r="A302" s="60" t="s">
        <v>226</v>
      </c>
      <c r="B302" s="117" t="s">
        <v>330</v>
      </c>
      <c r="C302" s="117" t="s">
        <v>188</v>
      </c>
      <c r="D302" s="177">
        <f>D303</f>
        <v>2500</v>
      </c>
      <c r="H302" s="315"/>
      <c r="J302" s="15"/>
    </row>
    <row r="303" spans="1:10" s="1" customFormat="1" ht="12.75">
      <c r="A303" s="60" t="s">
        <v>189</v>
      </c>
      <c r="B303" s="117" t="s">
        <v>330</v>
      </c>
      <c r="C303" s="117" t="s">
        <v>187</v>
      </c>
      <c r="D303" s="177">
        <v>2500</v>
      </c>
      <c r="H303" s="315"/>
      <c r="J303" s="15"/>
    </row>
    <row r="304" spans="1:10" ht="15.75">
      <c r="A304" s="46" t="s">
        <v>455</v>
      </c>
      <c r="B304" s="117" t="s">
        <v>453</v>
      </c>
      <c r="C304" s="117"/>
      <c r="D304" s="177">
        <f>D305</f>
        <v>27493.546</v>
      </c>
      <c r="J304" s="10"/>
    </row>
    <row r="305" spans="1:10" s="1" customFormat="1" ht="12.75">
      <c r="A305" s="60" t="s">
        <v>226</v>
      </c>
      <c r="B305" s="117" t="s">
        <v>453</v>
      </c>
      <c r="C305" s="117" t="s">
        <v>188</v>
      </c>
      <c r="D305" s="177">
        <f>D306</f>
        <v>27493.546</v>
      </c>
      <c r="H305" s="315"/>
      <c r="J305" s="15"/>
    </row>
    <row r="306" spans="1:10" s="1" customFormat="1" ht="12.75">
      <c r="A306" s="60" t="s">
        <v>189</v>
      </c>
      <c r="B306" s="117" t="s">
        <v>453</v>
      </c>
      <c r="C306" s="117" t="s">
        <v>187</v>
      </c>
      <c r="D306" s="177">
        <v>27493.546</v>
      </c>
      <c r="H306" s="315"/>
      <c r="J306" s="15"/>
    </row>
    <row r="307" spans="1:8" s="1" customFormat="1" ht="38.25">
      <c r="A307" s="46" t="s">
        <v>456</v>
      </c>
      <c r="B307" s="117" t="s">
        <v>457</v>
      </c>
      <c r="C307" s="117"/>
      <c r="D307" s="177">
        <f>D308</f>
        <v>2407.5</v>
      </c>
      <c r="H307" s="315"/>
    </row>
    <row r="308" spans="1:8" s="1" customFormat="1" ht="12.75">
      <c r="A308" s="60" t="s">
        <v>226</v>
      </c>
      <c r="B308" s="117" t="s">
        <v>457</v>
      </c>
      <c r="C308" s="117" t="s">
        <v>188</v>
      </c>
      <c r="D308" s="177">
        <f>D309</f>
        <v>2407.5</v>
      </c>
      <c r="H308" s="315"/>
    </row>
    <row r="309" spans="1:8" s="1" customFormat="1" ht="12.75">
      <c r="A309" s="60" t="s">
        <v>189</v>
      </c>
      <c r="B309" s="117" t="s">
        <v>457</v>
      </c>
      <c r="C309" s="117" t="s">
        <v>187</v>
      </c>
      <c r="D309" s="177">
        <v>2407.5</v>
      </c>
      <c r="H309" s="315"/>
    </row>
    <row r="310" spans="1:8" s="1" customFormat="1" ht="25.5">
      <c r="A310" s="128" t="s">
        <v>602</v>
      </c>
      <c r="B310" s="127" t="s">
        <v>38</v>
      </c>
      <c r="C310" s="127"/>
      <c r="D310" s="176">
        <f>D311+D320</f>
        <v>32069.1</v>
      </c>
      <c r="H310" s="315"/>
    </row>
    <row r="311" spans="1:8" s="1" customFormat="1" ht="25.5">
      <c r="A311" s="142" t="s">
        <v>549</v>
      </c>
      <c r="B311" s="116" t="s">
        <v>225</v>
      </c>
      <c r="C311" s="116"/>
      <c r="D311" s="183">
        <f>D312+D317</f>
        <v>6204.8</v>
      </c>
      <c r="H311" s="315"/>
    </row>
    <row r="312" spans="1:8" s="1" customFormat="1" ht="12.75">
      <c r="A312" s="64" t="s">
        <v>318</v>
      </c>
      <c r="B312" s="117" t="s">
        <v>39</v>
      </c>
      <c r="C312" s="117"/>
      <c r="D312" s="177">
        <f>D314+D316</f>
        <v>1584.8</v>
      </c>
      <c r="H312" s="315"/>
    </row>
    <row r="313" spans="1:8" s="1" customFormat="1" ht="12.75">
      <c r="A313" s="60" t="s">
        <v>226</v>
      </c>
      <c r="B313" s="117" t="s">
        <v>39</v>
      </c>
      <c r="C313" s="117" t="s">
        <v>188</v>
      </c>
      <c r="D313" s="177">
        <f>D314</f>
        <v>1274.8</v>
      </c>
      <c r="H313" s="315"/>
    </row>
    <row r="314" spans="1:8" s="1" customFormat="1" ht="12.75">
      <c r="A314" s="60" t="s">
        <v>189</v>
      </c>
      <c r="B314" s="117" t="s">
        <v>39</v>
      </c>
      <c r="C314" s="117" t="s">
        <v>187</v>
      </c>
      <c r="D314" s="177">
        <v>1274.8</v>
      </c>
      <c r="H314" s="315"/>
    </row>
    <row r="315" spans="1:8" s="1" customFormat="1" ht="25.5">
      <c r="A315" s="64" t="s">
        <v>190</v>
      </c>
      <c r="B315" s="117" t="s">
        <v>39</v>
      </c>
      <c r="C315" s="117" t="s">
        <v>178</v>
      </c>
      <c r="D315" s="177">
        <f>D316</f>
        <v>310</v>
      </c>
      <c r="H315" s="315"/>
    </row>
    <row r="316" spans="1:8" s="1" customFormat="1" ht="12.75">
      <c r="A316" s="64" t="s">
        <v>191</v>
      </c>
      <c r="B316" s="117" t="s">
        <v>39</v>
      </c>
      <c r="C316" s="117" t="s">
        <v>192</v>
      </c>
      <c r="D316" s="177">
        <v>310</v>
      </c>
      <c r="H316" s="315"/>
    </row>
    <row r="317" spans="1:8" s="8" customFormat="1" ht="12.75">
      <c r="A317" s="64" t="s">
        <v>308</v>
      </c>
      <c r="B317" s="117" t="s">
        <v>265</v>
      </c>
      <c r="C317" s="117"/>
      <c r="D317" s="177">
        <f>D318</f>
        <v>4620</v>
      </c>
      <c r="H317" s="318"/>
    </row>
    <row r="318" spans="1:8" s="150" customFormat="1" ht="25.5">
      <c r="A318" s="64" t="s">
        <v>190</v>
      </c>
      <c r="B318" s="117" t="s">
        <v>265</v>
      </c>
      <c r="C318" s="117" t="s">
        <v>178</v>
      </c>
      <c r="D318" s="177">
        <f>D319</f>
        <v>4620</v>
      </c>
      <c r="H318" s="319"/>
    </row>
    <row r="319" spans="1:8" s="8" customFormat="1" ht="12.75">
      <c r="A319" s="64" t="s">
        <v>191</v>
      </c>
      <c r="B319" s="117" t="s">
        <v>265</v>
      </c>
      <c r="C319" s="117" t="s">
        <v>192</v>
      </c>
      <c r="D319" s="177">
        <v>4620</v>
      </c>
      <c r="H319" s="318"/>
    </row>
    <row r="320" spans="1:8" s="8" customFormat="1" ht="25.5">
      <c r="A320" s="142" t="s">
        <v>353</v>
      </c>
      <c r="B320" s="116" t="s">
        <v>40</v>
      </c>
      <c r="C320" s="116"/>
      <c r="D320" s="183">
        <f>D321+D324+D327+D330+D333+D336+D339+D342+D345+D348</f>
        <v>25864.3</v>
      </c>
      <c r="H320" s="318"/>
    </row>
    <row r="321" spans="1:8" s="8" customFormat="1" ht="12.75">
      <c r="A321" s="64" t="s">
        <v>104</v>
      </c>
      <c r="B321" s="117" t="s">
        <v>366</v>
      </c>
      <c r="C321" s="117"/>
      <c r="D321" s="177">
        <f>D322</f>
        <v>15524.5</v>
      </c>
      <c r="H321" s="318"/>
    </row>
    <row r="322" spans="1:8" s="8" customFormat="1" ht="25.5">
      <c r="A322" s="64" t="s">
        <v>190</v>
      </c>
      <c r="B322" s="117" t="s">
        <v>366</v>
      </c>
      <c r="C322" s="117" t="s">
        <v>178</v>
      </c>
      <c r="D322" s="177">
        <f>D323</f>
        <v>15524.5</v>
      </c>
      <c r="H322" s="318"/>
    </row>
    <row r="323" spans="1:8" s="8" customFormat="1" ht="12.75">
      <c r="A323" s="64" t="s">
        <v>191</v>
      </c>
      <c r="B323" s="117" t="s">
        <v>366</v>
      </c>
      <c r="C323" s="117" t="s">
        <v>192</v>
      </c>
      <c r="D323" s="177">
        <v>15524.5</v>
      </c>
      <c r="H323" s="318"/>
    </row>
    <row r="324" spans="1:8" s="8" customFormat="1" ht="25.5">
      <c r="A324" s="303" t="s">
        <v>632</v>
      </c>
      <c r="B324" s="117" t="s">
        <v>599</v>
      </c>
      <c r="C324" s="117"/>
      <c r="D324" s="177">
        <f>D325</f>
        <v>25</v>
      </c>
      <c r="H324" s="318"/>
    </row>
    <row r="325" spans="1:8" s="8" customFormat="1" ht="25.5">
      <c r="A325" s="64" t="s">
        <v>190</v>
      </c>
      <c r="B325" s="117" t="s">
        <v>599</v>
      </c>
      <c r="C325" s="117" t="s">
        <v>178</v>
      </c>
      <c r="D325" s="177">
        <f>D326</f>
        <v>25</v>
      </c>
      <c r="H325" s="318"/>
    </row>
    <row r="326" spans="1:8" s="8" customFormat="1" ht="12.75">
      <c r="A326" s="64" t="s">
        <v>191</v>
      </c>
      <c r="B326" s="117" t="s">
        <v>599</v>
      </c>
      <c r="C326" s="117" t="s">
        <v>192</v>
      </c>
      <c r="D326" s="177">
        <v>25</v>
      </c>
      <c r="H326" s="318"/>
    </row>
    <row r="327" spans="1:8" s="8" customFormat="1" ht="12.75">
      <c r="A327" s="64" t="s">
        <v>216</v>
      </c>
      <c r="B327" s="117" t="s">
        <v>367</v>
      </c>
      <c r="C327" s="117"/>
      <c r="D327" s="177">
        <f>D328</f>
        <v>100</v>
      </c>
      <c r="H327" s="318"/>
    </row>
    <row r="328" spans="1:8" s="8" customFormat="1" ht="25.5">
      <c r="A328" s="64" t="s">
        <v>190</v>
      </c>
      <c r="B328" s="117" t="s">
        <v>367</v>
      </c>
      <c r="C328" s="117" t="s">
        <v>178</v>
      </c>
      <c r="D328" s="177">
        <f>D329</f>
        <v>100</v>
      </c>
      <c r="H328" s="318"/>
    </row>
    <row r="329" spans="1:8" s="8" customFormat="1" ht="12.75">
      <c r="A329" s="64" t="s">
        <v>191</v>
      </c>
      <c r="B329" s="117" t="s">
        <v>367</v>
      </c>
      <c r="C329" s="117" t="s">
        <v>192</v>
      </c>
      <c r="D329" s="177">
        <v>100</v>
      </c>
      <c r="H329" s="318"/>
    </row>
    <row r="330" spans="1:8" s="1" customFormat="1" ht="12.75">
      <c r="A330" s="64" t="s">
        <v>7</v>
      </c>
      <c r="B330" s="117" t="s">
        <v>600</v>
      </c>
      <c r="C330" s="117"/>
      <c r="D330" s="177">
        <f>D331</f>
        <v>1500</v>
      </c>
      <c r="H330" s="315"/>
    </row>
    <row r="331" spans="1:8" s="1" customFormat="1" ht="25.5">
      <c r="A331" s="64" t="s">
        <v>190</v>
      </c>
      <c r="B331" s="117" t="s">
        <v>600</v>
      </c>
      <c r="C331" s="117" t="s">
        <v>178</v>
      </c>
      <c r="D331" s="177">
        <f>D332</f>
        <v>1500</v>
      </c>
      <c r="H331" s="315"/>
    </row>
    <row r="332" spans="1:8" s="1" customFormat="1" ht="12.75">
      <c r="A332" s="64" t="s">
        <v>191</v>
      </c>
      <c r="B332" s="117" t="s">
        <v>600</v>
      </c>
      <c r="C332" s="117" t="s">
        <v>192</v>
      </c>
      <c r="D332" s="177">
        <f>100+1400</f>
        <v>1500</v>
      </c>
      <c r="H332" s="315"/>
    </row>
    <row r="333" spans="1:8" s="1" customFormat="1" ht="25.5">
      <c r="A333" s="64" t="s">
        <v>267</v>
      </c>
      <c r="B333" s="117" t="s">
        <v>368</v>
      </c>
      <c r="C333" s="117"/>
      <c r="D333" s="177">
        <f>D334</f>
        <v>3.5</v>
      </c>
      <c r="H333" s="315"/>
    </row>
    <row r="334" spans="1:8" s="1" customFormat="1" ht="25.5">
      <c r="A334" s="64" t="s">
        <v>190</v>
      </c>
      <c r="B334" s="117" t="s">
        <v>368</v>
      </c>
      <c r="C334" s="117" t="s">
        <v>290</v>
      </c>
      <c r="D334" s="177">
        <f>D335</f>
        <v>3.5</v>
      </c>
      <c r="H334" s="315"/>
    </row>
    <row r="335" spans="1:8" s="1" customFormat="1" ht="12.75">
      <c r="A335" s="64" t="s">
        <v>191</v>
      </c>
      <c r="B335" s="117" t="s">
        <v>368</v>
      </c>
      <c r="C335" s="117" t="s">
        <v>192</v>
      </c>
      <c r="D335" s="177">
        <v>3.5</v>
      </c>
      <c r="H335" s="315"/>
    </row>
    <row r="336" spans="1:8" s="1" customFormat="1" ht="12.75">
      <c r="A336" s="64" t="s">
        <v>268</v>
      </c>
      <c r="B336" s="117" t="s">
        <v>369</v>
      </c>
      <c r="C336" s="117"/>
      <c r="D336" s="177">
        <f>D337</f>
        <v>235</v>
      </c>
      <c r="H336" s="315"/>
    </row>
    <row r="337" spans="1:8" s="1" customFormat="1" ht="25.5">
      <c r="A337" s="64" t="s">
        <v>190</v>
      </c>
      <c r="B337" s="117" t="s">
        <v>369</v>
      </c>
      <c r="C337" s="117" t="s">
        <v>290</v>
      </c>
      <c r="D337" s="177">
        <f>D338</f>
        <v>235</v>
      </c>
      <c r="H337" s="315"/>
    </row>
    <row r="338" spans="1:8" s="1" customFormat="1" ht="27.75" customHeight="1">
      <c r="A338" s="64" t="s">
        <v>191</v>
      </c>
      <c r="B338" s="117" t="s">
        <v>369</v>
      </c>
      <c r="C338" s="117" t="s">
        <v>192</v>
      </c>
      <c r="D338" s="177">
        <v>235</v>
      </c>
      <c r="H338" s="315"/>
    </row>
    <row r="339" spans="1:8" s="1" customFormat="1" ht="12.75">
      <c r="A339" s="64" t="s">
        <v>269</v>
      </c>
      <c r="B339" s="117" t="s">
        <v>666</v>
      </c>
      <c r="C339" s="117"/>
      <c r="D339" s="177">
        <f>D340</f>
        <v>1263.3</v>
      </c>
      <c r="H339" s="315"/>
    </row>
    <row r="340" spans="1:8" s="1" customFormat="1" ht="25.5">
      <c r="A340" s="64" t="s">
        <v>190</v>
      </c>
      <c r="B340" s="117" t="s">
        <v>666</v>
      </c>
      <c r="C340" s="117" t="s">
        <v>290</v>
      </c>
      <c r="D340" s="177">
        <f>D341</f>
        <v>1263.3</v>
      </c>
      <c r="H340" s="315"/>
    </row>
    <row r="341" spans="1:8" s="1" customFormat="1" ht="12.75">
      <c r="A341" s="64" t="s">
        <v>191</v>
      </c>
      <c r="B341" s="117" t="s">
        <v>666</v>
      </c>
      <c r="C341" s="117" t="s">
        <v>192</v>
      </c>
      <c r="D341" s="177">
        <f>300+663.3+300</f>
        <v>1263.3</v>
      </c>
      <c r="H341" s="315"/>
    </row>
    <row r="342" spans="1:8" s="1" customFormat="1" ht="12.75">
      <c r="A342" s="64" t="s">
        <v>270</v>
      </c>
      <c r="B342" s="117" t="s">
        <v>370</v>
      </c>
      <c r="C342" s="117"/>
      <c r="D342" s="177">
        <f>D343</f>
        <v>900</v>
      </c>
      <c r="H342" s="315"/>
    </row>
    <row r="343" spans="1:8" s="1" customFormat="1" ht="25.5">
      <c r="A343" s="64" t="s">
        <v>190</v>
      </c>
      <c r="B343" s="117" t="s">
        <v>370</v>
      </c>
      <c r="C343" s="117" t="s">
        <v>290</v>
      </c>
      <c r="D343" s="177">
        <f>D344</f>
        <v>900</v>
      </c>
      <c r="H343" s="315"/>
    </row>
    <row r="344" spans="1:8" s="1" customFormat="1" ht="12.75">
      <c r="A344" s="64" t="s">
        <v>191</v>
      </c>
      <c r="B344" s="117" t="s">
        <v>370</v>
      </c>
      <c r="C344" s="117" t="s">
        <v>192</v>
      </c>
      <c r="D344" s="177">
        <v>900</v>
      </c>
      <c r="H344" s="315"/>
    </row>
    <row r="345" spans="1:8" s="1" customFormat="1" ht="12.75">
      <c r="A345" s="64" t="s">
        <v>308</v>
      </c>
      <c r="B345" s="117" t="s">
        <v>371</v>
      </c>
      <c r="C345" s="117"/>
      <c r="D345" s="177">
        <f>D346</f>
        <v>6263</v>
      </c>
      <c r="H345" s="315"/>
    </row>
    <row r="346" spans="1:8" s="1" customFormat="1" ht="25.5">
      <c r="A346" s="64" t="s">
        <v>190</v>
      </c>
      <c r="B346" s="117" t="s">
        <v>371</v>
      </c>
      <c r="C346" s="117" t="s">
        <v>178</v>
      </c>
      <c r="D346" s="177">
        <f>D347</f>
        <v>6263</v>
      </c>
      <c r="H346" s="315"/>
    </row>
    <row r="347" spans="1:8" s="1" customFormat="1" ht="12.75">
      <c r="A347" s="64" t="s">
        <v>191</v>
      </c>
      <c r="B347" s="117" t="s">
        <v>371</v>
      </c>
      <c r="C347" s="117" t="s">
        <v>192</v>
      </c>
      <c r="D347" s="177">
        <v>6263</v>
      </c>
      <c r="H347" s="315"/>
    </row>
    <row r="348" spans="1:8" s="1" customFormat="1" ht="38.25">
      <c r="A348" s="148" t="s">
        <v>553</v>
      </c>
      <c r="B348" s="149" t="s">
        <v>419</v>
      </c>
      <c r="C348" s="149"/>
      <c r="D348" s="191">
        <f>D349</f>
        <v>50</v>
      </c>
      <c r="H348" s="315"/>
    </row>
    <row r="349" spans="1:8" s="1" customFormat="1" ht="25.5">
      <c r="A349" s="64" t="s">
        <v>190</v>
      </c>
      <c r="B349" s="117" t="s">
        <v>419</v>
      </c>
      <c r="C349" s="117" t="s">
        <v>290</v>
      </c>
      <c r="D349" s="177">
        <f>D350</f>
        <v>50</v>
      </c>
      <c r="H349" s="315"/>
    </row>
    <row r="350" spans="1:8" s="1" customFormat="1" ht="12.75">
      <c r="A350" s="64" t="s">
        <v>191</v>
      </c>
      <c r="B350" s="117" t="s">
        <v>419</v>
      </c>
      <c r="C350" s="117" t="s">
        <v>192</v>
      </c>
      <c r="D350" s="177">
        <v>50</v>
      </c>
      <c r="H350" s="315"/>
    </row>
    <row r="351" spans="1:8" s="1" customFormat="1" ht="25.5">
      <c r="A351" s="126" t="s">
        <v>437</v>
      </c>
      <c r="B351" s="127" t="s">
        <v>13</v>
      </c>
      <c r="C351" s="127"/>
      <c r="D351" s="176">
        <f>D352+D359+D362</f>
        <v>695</v>
      </c>
      <c r="H351" s="315"/>
    </row>
    <row r="352" spans="1:8" s="1" customFormat="1" ht="12.75">
      <c r="A352" s="46" t="s">
        <v>93</v>
      </c>
      <c r="B352" s="117" t="s">
        <v>14</v>
      </c>
      <c r="C352" s="139"/>
      <c r="D352" s="177">
        <f>D353+D355+D357</f>
        <v>510</v>
      </c>
      <c r="H352" s="315"/>
    </row>
    <row r="353" spans="1:8" s="1" customFormat="1" ht="12.75">
      <c r="A353" s="60" t="s">
        <v>226</v>
      </c>
      <c r="B353" s="117" t="s">
        <v>14</v>
      </c>
      <c r="C353" s="117" t="s">
        <v>188</v>
      </c>
      <c r="D353" s="177">
        <f>D354</f>
        <v>200</v>
      </c>
      <c r="H353" s="315"/>
    </row>
    <row r="354" spans="1:8" s="1" customFormat="1" ht="12.75">
      <c r="A354" s="60" t="s">
        <v>189</v>
      </c>
      <c r="B354" s="117" t="s">
        <v>14</v>
      </c>
      <c r="C354" s="117" t="s">
        <v>187</v>
      </c>
      <c r="D354" s="177">
        <v>200</v>
      </c>
      <c r="H354" s="315"/>
    </row>
    <row r="355" spans="1:8" s="1" customFormat="1" ht="25.5">
      <c r="A355" s="50" t="s">
        <v>190</v>
      </c>
      <c r="B355" s="117" t="s">
        <v>14</v>
      </c>
      <c r="C355" s="117" t="s">
        <v>178</v>
      </c>
      <c r="D355" s="177">
        <f>D356</f>
        <v>10</v>
      </c>
      <c r="H355" s="315"/>
    </row>
    <row r="356" spans="1:8" s="1" customFormat="1" ht="12.75">
      <c r="A356" s="50" t="s">
        <v>191</v>
      </c>
      <c r="B356" s="117" t="s">
        <v>14</v>
      </c>
      <c r="C356" s="117" t="s">
        <v>192</v>
      </c>
      <c r="D356" s="177">
        <v>10</v>
      </c>
      <c r="H356" s="315"/>
    </row>
    <row r="357" spans="1:8" s="1" customFormat="1" ht="12.75">
      <c r="A357" s="46" t="s">
        <v>90</v>
      </c>
      <c r="B357" s="117" t="s">
        <v>14</v>
      </c>
      <c r="C357" s="117" t="s">
        <v>87</v>
      </c>
      <c r="D357" s="177">
        <f>D358</f>
        <v>300</v>
      </c>
      <c r="H357" s="315"/>
    </row>
    <row r="358" spans="1:8" s="1" customFormat="1" ht="25.5">
      <c r="A358" s="46" t="s">
        <v>228</v>
      </c>
      <c r="B358" s="117" t="s">
        <v>14</v>
      </c>
      <c r="C358" s="117" t="s">
        <v>88</v>
      </c>
      <c r="D358" s="177">
        <v>300</v>
      </c>
      <c r="H358" s="315"/>
    </row>
    <row r="359" spans="1:8" s="1" customFormat="1" ht="12.75">
      <c r="A359" s="46" t="s">
        <v>122</v>
      </c>
      <c r="B359" s="117" t="s">
        <v>277</v>
      </c>
      <c r="C359" s="117"/>
      <c r="D359" s="177">
        <f>D360</f>
        <v>35</v>
      </c>
      <c r="H359" s="315"/>
    </row>
    <row r="360" spans="1:8" s="1" customFormat="1" ht="12.75">
      <c r="A360" s="60" t="s">
        <v>226</v>
      </c>
      <c r="B360" s="117" t="s">
        <v>277</v>
      </c>
      <c r="C360" s="117" t="s">
        <v>188</v>
      </c>
      <c r="D360" s="177">
        <f>D361</f>
        <v>35</v>
      </c>
      <c r="H360" s="315"/>
    </row>
    <row r="361" spans="1:8" s="1" customFormat="1" ht="12.75">
      <c r="A361" s="60" t="s">
        <v>189</v>
      </c>
      <c r="B361" s="117" t="s">
        <v>277</v>
      </c>
      <c r="C361" s="117" t="s">
        <v>187</v>
      </c>
      <c r="D361" s="177">
        <v>35</v>
      </c>
      <c r="H361" s="315"/>
    </row>
    <row r="362" spans="1:8" s="1" customFormat="1" ht="25.5">
      <c r="A362" s="46" t="s">
        <v>501</v>
      </c>
      <c r="B362" s="117" t="s">
        <v>500</v>
      </c>
      <c r="C362" s="117"/>
      <c r="D362" s="177">
        <f>D363</f>
        <v>150</v>
      </c>
      <c r="H362" s="315"/>
    </row>
    <row r="363" spans="1:8" s="1" customFormat="1" ht="12.75">
      <c r="A363" s="46" t="s">
        <v>90</v>
      </c>
      <c r="B363" s="117" t="s">
        <v>500</v>
      </c>
      <c r="C363" s="117" t="s">
        <v>87</v>
      </c>
      <c r="D363" s="177">
        <f>D364</f>
        <v>150</v>
      </c>
      <c r="H363" s="315"/>
    </row>
    <row r="364" spans="1:8" s="1" customFormat="1" ht="25.5">
      <c r="A364" s="46" t="s">
        <v>228</v>
      </c>
      <c r="B364" s="117" t="s">
        <v>500</v>
      </c>
      <c r="C364" s="117" t="s">
        <v>88</v>
      </c>
      <c r="D364" s="177">
        <v>150</v>
      </c>
      <c r="H364" s="315"/>
    </row>
    <row r="365" spans="1:8" s="1" customFormat="1" ht="12.75">
      <c r="A365" s="131" t="s">
        <v>479</v>
      </c>
      <c r="B365" s="127" t="s">
        <v>74</v>
      </c>
      <c r="C365" s="127"/>
      <c r="D365" s="176">
        <f>D366+D418+D433</f>
        <v>212241.82800000004</v>
      </c>
      <c r="H365" s="315"/>
    </row>
    <row r="366" spans="1:8" s="1" customFormat="1" ht="12.75">
      <c r="A366" s="118" t="s">
        <v>480</v>
      </c>
      <c r="B366" s="116" t="s">
        <v>75</v>
      </c>
      <c r="C366" s="117"/>
      <c r="D366" s="183">
        <f>D367+D370+D373+D376+D382+D385+D388+D391+D394+D397+D400+D403+D406+D412+D415+D409+D379</f>
        <v>157196.84300000005</v>
      </c>
      <c r="H366" s="315"/>
    </row>
    <row r="367" spans="1:8" s="1" customFormat="1" ht="12.75">
      <c r="A367" s="90" t="s">
        <v>292</v>
      </c>
      <c r="B367" s="117" t="s">
        <v>223</v>
      </c>
      <c r="C367" s="117"/>
      <c r="D367" s="177">
        <f>D368</f>
        <v>112073.4</v>
      </c>
      <c r="H367" s="315"/>
    </row>
    <row r="368" spans="1:8" s="1" customFormat="1" ht="25.5">
      <c r="A368" s="63" t="s">
        <v>190</v>
      </c>
      <c r="B368" s="117" t="s">
        <v>223</v>
      </c>
      <c r="C368" s="117" t="s">
        <v>178</v>
      </c>
      <c r="D368" s="182">
        <f>D369</f>
        <v>112073.4</v>
      </c>
      <c r="H368" s="315"/>
    </row>
    <row r="369" spans="1:8" s="1" customFormat="1" ht="12.75">
      <c r="A369" s="50" t="s">
        <v>191</v>
      </c>
      <c r="B369" s="117" t="s">
        <v>223</v>
      </c>
      <c r="C369" s="117" t="s">
        <v>192</v>
      </c>
      <c r="D369" s="182">
        <v>112073.4</v>
      </c>
      <c r="H369" s="315"/>
    </row>
    <row r="370" spans="1:8" s="1" customFormat="1" ht="12.75">
      <c r="A370" s="71" t="s">
        <v>216</v>
      </c>
      <c r="B370" s="117" t="s">
        <v>293</v>
      </c>
      <c r="C370" s="117"/>
      <c r="D370" s="177">
        <f>D371</f>
        <v>723.3</v>
      </c>
      <c r="H370" s="315"/>
    </row>
    <row r="371" spans="1:8" s="1" customFormat="1" ht="25.5">
      <c r="A371" s="63" t="s">
        <v>190</v>
      </c>
      <c r="B371" s="117" t="s">
        <v>293</v>
      </c>
      <c r="C371" s="117" t="s">
        <v>178</v>
      </c>
      <c r="D371" s="182">
        <f>D372</f>
        <v>723.3</v>
      </c>
      <c r="H371" s="315"/>
    </row>
    <row r="372" spans="1:8" s="1" customFormat="1" ht="12.75">
      <c r="A372" s="50" t="s">
        <v>191</v>
      </c>
      <c r="B372" s="117" t="s">
        <v>293</v>
      </c>
      <c r="C372" s="117" t="s">
        <v>192</v>
      </c>
      <c r="D372" s="182">
        <v>723.3</v>
      </c>
      <c r="H372" s="315"/>
    </row>
    <row r="373" spans="1:8" s="1" customFormat="1" ht="12.75">
      <c r="A373" s="71" t="s">
        <v>271</v>
      </c>
      <c r="B373" s="117" t="s">
        <v>294</v>
      </c>
      <c r="C373" s="117"/>
      <c r="D373" s="177">
        <f>D374</f>
        <v>310.4</v>
      </c>
      <c r="H373" s="315"/>
    </row>
    <row r="374" spans="1:8" s="1" customFormat="1" ht="25.5">
      <c r="A374" s="63" t="s">
        <v>190</v>
      </c>
      <c r="B374" s="117" t="s">
        <v>294</v>
      </c>
      <c r="C374" s="117" t="s">
        <v>178</v>
      </c>
      <c r="D374" s="182">
        <f>D375</f>
        <v>310.4</v>
      </c>
      <c r="H374" s="315"/>
    </row>
    <row r="375" spans="1:8" s="1" customFormat="1" ht="12.75">
      <c r="A375" s="50" t="s">
        <v>191</v>
      </c>
      <c r="B375" s="117" t="s">
        <v>294</v>
      </c>
      <c r="C375" s="117" t="s">
        <v>192</v>
      </c>
      <c r="D375" s="182">
        <v>310.4</v>
      </c>
      <c r="H375" s="315"/>
    </row>
    <row r="376" spans="1:8" s="1" customFormat="1" ht="25.5">
      <c r="A376" s="303" t="s">
        <v>632</v>
      </c>
      <c r="B376" s="117" t="s">
        <v>411</v>
      </c>
      <c r="C376" s="117"/>
      <c r="D376" s="182">
        <f>D377</f>
        <v>2347.6</v>
      </c>
      <c r="H376" s="315"/>
    </row>
    <row r="377" spans="1:8" s="1" customFormat="1" ht="25.5">
      <c r="A377" s="63" t="s">
        <v>190</v>
      </c>
      <c r="B377" s="117" t="s">
        <v>411</v>
      </c>
      <c r="C377" s="117" t="s">
        <v>178</v>
      </c>
      <c r="D377" s="182">
        <f>D378</f>
        <v>2347.6</v>
      </c>
      <c r="H377" s="315"/>
    </row>
    <row r="378" spans="1:8" s="1" customFormat="1" ht="12.75">
      <c r="A378" s="50" t="s">
        <v>191</v>
      </c>
      <c r="B378" s="117" t="s">
        <v>411</v>
      </c>
      <c r="C378" s="117" t="s">
        <v>192</v>
      </c>
      <c r="D378" s="182">
        <f>350+927.6+700+370</f>
        <v>2347.6</v>
      </c>
      <c r="H378" s="315"/>
    </row>
    <row r="379" spans="1:8" s="1" customFormat="1" ht="12.75">
      <c r="A379" s="87" t="s">
        <v>737</v>
      </c>
      <c r="B379" s="117" t="s">
        <v>296</v>
      </c>
      <c r="C379" s="117"/>
      <c r="D379" s="182">
        <f>D380</f>
        <v>506.6</v>
      </c>
      <c r="H379" s="315"/>
    </row>
    <row r="380" spans="1:8" s="1" customFormat="1" ht="25.5">
      <c r="A380" s="63" t="s">
        <v>190</v>
      </c>
      <c r="B380" s="117" t="s">
        <v>296</v>
      </c>
      <c r="C380" s="117" t="s">
        <v>178</v>
      </c>
      <c r="D380" s="182">
        <f>D381</f>
        <v>506.6</v>
      </c>
      <c r="H380" s="315"/>
    </row>
    <row r="381" spans="1:8" s="1" customFormat="1" ht="12.75">
      <c r="A381" s="50" t="s">
        <v>191</v>
      </c>
      <c r="B381" s="117" t="s">
        <v>296</v>
      </c>
      <c r="C381" s="117" t="s">
        <v>192</v>
      </c>
      <c r="D381" s="182">
        <v>506.6</v>
      </c>
      <c r="H381" s="315"/>
    </row>
    <row r="382" spans="1:8" s="1" customFormat="1" ht="12.75">
      <c r="A382" s="87" t="s">
        <v>295</v>
      </c>
      <c r="B382" s="117" t="s">
        <v>296</v>
      </c>
      <c r="C382" s="117"/>
      <c r="D382" s="182">
        <f>D383</f>
        <v>1720.8000000000002</v>
      </c>
      <c r="H382" s="315"/>
    </row>
    <row r="383" spans="1:8" s="1" customFormat="1" ht="25.5">
      <c r="A383" s="63" t="s">
        <v>190</v>
      </c>
      <c r="B383" s="117" t="s">
        <v>296</v>
      </c>
      <c r="C383" s="117" t="s">
        <v>178</v>
      </c>
      <c r="D383" s="182">
        <f>D384</f>
        <v>1720.8000000000002</v>
      </c>
      <c r="H383" s="315"/>
    </row>
    <row r="384" spans="1:8" s="1" customFormat="1" ht="12.75">
      <c r="A384" s="50" t="s">
        <v>191</v>
      </c>
      <c r="B384" s="117" t="s">
        <v>296</v>
      </c>
      <c r="C384" s="117" t="s">
        <v>192</v>
      </c>
      <c r="D384" s="182">
        <f>727.4+1500-506.6</f>
        <v>1720.8000000000002</v>
      </c>
      <c r="H384" s="315"/>
    </row>
    <row r="385" spans="1:8" s="1" customFormat="1" ht="25.5">
      <c r="A385" s="84" t="s">
        <v>267</v>
      </c>
      <c r="B385" s="115" t="s">
        <v>621</v>
      </c>
      <c r="C385" s="115"/>
      <c r="D385" s="182">
        <f>D386</f>
        <v>62</v>
      </c>
      <c r="H385" s="315"/>
    </row>
    <row r="386" spans="1:8" s="1" customFormat="1" ht="25.5">
      <c r="A386" s="79" t="s">
        <v>190</v>
      </c>
      <c r="B386" s="115" t="s">
        <v>621</v>
      </c>
      <c r="C386" s="115" t="s">
        <v>178</v>
      </c>
      <c r="D386" s="182">
        <f>D387</f>
        <v>62</v>
      </c>
      <c r="H386" s="315"/>
    </row>
    <row r="387" spans="1:8" s="1" customFormat="1" ht="12.75">
      <c r="A387" s="83" t="s">
        <v>191</v>
      </c>
      <c r="B387" s="115" t="s">
        <v>621</v>
      </c>
      <c r="C387" s="115" t="s">
        <v>192</v>
      </c>
      <c r="D387" s="182">
        <v>62</v>
      </c>
      <c r="H387" s="315"/>
    </row>
    <row r="388" spans="1:8" s="1" customFormat="1" ht="12.75">
      <c r="A388" s="50" t="s">
        <v>268</v>
      </c>
      <c r="B388" s="117" t="s">
        <v>297</v>
      </c>
      <c r="C388" s="117"/>
      <c r="D388" s="182">
        <f>D389</f>
        <v>2704.3</v>
      </c>
      <c r="H388" s="315"/>
    </row>
    <row r="389" spans="1:8" s="1" customFormat="1" ht="25.5">
      <c r="A389" s="63" t="s">
        <v>190</v>
      </c>
      <c r="B389" s="117" t="s">
        <v>297</v>
      </c>
      <c r="C389" s="117" t="s">
        <v>178</v>
      </c>
      <c r="D389" s="182">
        <f>D390</f>
        <v>2704.3</v>
      </c>
      <c r="H389" s="315"/>
    </row>
    <row r="390" spans="1:8" s="1" customFormat="1" ht="12.75">
      <c r="A390" s="50" t="s">
        <v>191</v>
      </c>
      <c r="B390" s="117" t="s">
        <v>297</v>
      </c>
      <c r="C390" s="117" t="s">
        <v>192</v>
      </c>
      <c r="D390" s="182">
        <f>1404.3+800+500</f>
        <v>2704.3</v>
      </c>
      <c r="H390" s="315"/>
    </row>
    <row r="391" spans="1:8" s="1" customFormat="1" ht="12.75">
      <c r="A391" s="50" t="s">
        <v>335</v>
      </c>
      <c r="B391" s="117" t="s">
        <v>410</v>
      </c>
      <c r="C391" s="117"/>
      <c r="D391" s="182">
        <f>D392</f>
        <v>1034.5</v>
      </c>
      <c r="H391" s="315"/>
    </row>
    <row r="392" spans="1:8" s="1" customFormat="1" ht="25.5">
      <c r="A392" s="63" t="s">
        <v>190</v>
      </c>
      <c r="B392" s="117" t="s">
        <v>410</v>
      </c>
      <c r="C392" s="117" t="s">
        <v>178</v>
      </c>
      <c r="D392" s="182">
        <f>D393</f>
        <v>1034.5</v>
      </c>
      <c r="H392" s="315"/>
    </row>
    <row r="393" spans="1:8" s="1" customFormat="1" ht="12.75">
      <c r="A393" s="50" t="s">
        <v>191</v>
      </c>
      <c r="B393" s="117" t="s">
        <v>410</v>
      </c>
      <c r="C393" s="117" t="s">
        <v>192</v>
      </c>
      <c r="D393" s="182">
        <f>598.2+436.3</f>
        <v>1034.5</v>
      </c>
      <c r="H393" s="315"/>
    </row>
    <row r="394" spans="1:8" s="1" customFormat="1" ht="12.75">
      <c r="A394" s="50" t="s">
        <v>298</v>
      </c>
      <c r="B394" s="117" t="s">
        <v>299</v>
      </c>
      <c r="C394" s="117"/>
      <c r="D394" s="182">
        <f>D395</f>
        <v>260</v>
      </c>
      <c r="H394" s="315"/>
    </row>
    <row r="395" spans="1:8" s="1" customFormat="1" ht="25.5">
      <c r="A395" s="63" t="s">
        <v>190</v>
      </c>
      <c r="B395" s="117" t="s">
        <v>299</v>
      </c>
      <c r="C395" s="117" t="s">
        <v>178</v>
      </c>
      <c r="D395" s="182">
        <f>D396</f>
        <v>260</v>
      </c>
      <c r="H395" s="315"/>
    </row>
    <row r="396" spans="1:8" s="1" customFormat="1" ht="12.75">
      <c r="A396" s="50" t="s">
        <v>191</v>
      </c>
      <c r="B396" s="117" t="s">
        <v>299</v>
      </c>
      <c r="C396" s="117" t="s">
        <v>192</v>
      </c>
      <c r="D396" s="182">
        <v>260</v>
      </c>
      <c r="H396" s="315"/>
    </row>
    <row r="397" spans="1:8" s="1" customFormat="1" ht="16.5" customHeight="1">
      <c r="A397" s="50" t="s">
        <v>481</v>
      </c>
      <c r="B397" s="117" t="s">
        <v>482</v>
      </c>
      <c r="C397" s="120"/>
      <c r="D397" s="177">
        <f>D398</f>
        <v>10066.4</v>
      </c>
      <c r="H397" s="315"/>
    </row>
    <row r="398" spans="1:8" s="4" customFormat="1" ht="25.5">
      <c r="A398" s="50" t="s">
        <v>190</v>
      </c>
      <c r="B398" s="117" t="s">
        <v>482</v>
      </c>
      <c r="C398" s="120" t="s">
        <v>178</v>
      </c>
      <c r="D398" s="177">
        <f>D399</f>
        <v>10066.4</v>
      </c>
      <c r="H398" s="316"/>
    </row>
    <row r="399" spans="1:8" s="4" customFormat="1" ht="12.75">
      <c r="A399" s="50" t="s">
        <v>191</v>
      </c>
      <c r="B399" s="117" t="s">
        <v>482</v>
      </c>
      <c r="C399" s="120" t="s">
        <v>192</v>
      </c>
      <c r="D399" s="177">
        <f>8498.6+2316.2-128.4-620</f>
        <v>10066.4</v>
      </c>
      <c r="H399" s="316"/>
    </row>
    <row r="400" spans="1:8" s="4" customFormat="1" ht="12.75">
      <c r="A400" s="84" t="s">
        <v>398</v>
      </c>
      <c r="B400" s="117" t="s">
        <v>397</v>
      </c>
      <c r="C400" s="119"/>
      <c r="D400" s="177">
        <f>D401</f>
        <v>14872.7</v>
      </c>
      <c r="H400" s="316"/>
    </row>
    <row r="401" spans="1:8" s="4" customFormat="1" ht="25.5">
      <c r="A401" s="63" t="s">
        <v>190</v>
      </c>
      <c r="B401" s="117" t="s">
        <v>397</v>
      </c>
      <c r="C401" s="117" t="s">
        <v>178</v>
      </c>
      <c r="D401" s="177">
        <f>D402</f>
        <v>14872.7</v>
      </c>
      <c r="H401" s="316"/>
    </row>
    <row r="402" spans="1:8" s="4" customFormat="1" ht="12.75">
      <c r="A402" s="87" t="s">
        <v>191</v>
      </c>
      <c r="B402" s="117" t="s">
        <v>397</v>
      </c>
      <c r="C402" s="117" t="s">
        <v>192</v>
      </c>
      <c r="D402" s="177">
        <v>14872.7</v>
      </c>
      <c r="H402" s="316"/>
    </row>
    <row r="403" spans="1:8" s="1" customFormat="1" ht="25.5">
      <c r="A403" s="84" t="s">
        <v>483</v>
      </c>
      <c r="B403" s="117" t="s">
        <v>399</v>
      </c>
      <c r="C403" s="119"/>
      <c r="D403" s="177">
        <f>D404</f>
        <v>192.1</v>
      </c>
      <c r="H403" s="315"/>
    </row>
    <row r="404" spans="1:8" s="1" customFormat="1" ht="25.5">
      <c r="A404" s="63" t="s">
        <v>190</v>
      </c>
      <c r="B404" s="117" t="s">
        <v>399</v>
      </c>
      <c r="C404" s="117" t="s">
        <v>178</v>
      </c>
      <c r="D404" s="177">
        <f>D405</f>
        <v>192.1</v>
      </c>
      <c r="H404" s="315"/>
    </row>
    <row r="405" spans="1:8" s="1" customFormat="1" ht="12.75">
      <c r="A405" s="50" t="s">
        <v>191</v>
      </c>
      <c r="B405" s="117" t="s">
        <v>399</v>
      </c>
      <c r="C405" s="117" t="s">
        <v>192</v>
      </c>
      <c r="D405" s="177">
        <v>192.1</v>
      </c>
      <c r="H405" s="315"/>
    </row>
    <row r="406" spans="1:8" s="1" customFormat="1" ht="25.5">
      <c r="A406" s="84" t="s">
        <v>485</v>
      </c>
      <c r="B406" s="117" t="s">
        <v>484</v>
      </c>
      <c r="C406" s="119"/>
      <c r="D406" s="177">
        <f>D407</f>
        <v>139.543</v>
      </c>
      <c r="H406" s="315"/>
    </row>
    <row r="407" spans="1:8" s="3" customFormat="1" ht="25.5">
      <c r="A407" s="63" t="s">
        <v>190</v>
      </c>
      <c r="B407" s="117" t="s">
        <v>484</v>
      </c>
      <c r="C407" s="117" t="s">
        <v>178</v>
      </c>
      <c r="D407" s="177">
        <f>D408</f>
        <v>139.543</v>
      </c>
      <c r="H407" s="317"/>
    </row>
    <row r="408" spans="1:8" s="1" customFormat="1" ht="12.75">
      <c r="A408" s="50" t="s">
        <v>191</v>
      </c>
      <c r="B408" s="117" t="s">
        <v>484</v>
      </c>
      <c r="C408" s="117" t="s">
        <v>192</v>
      </c>
      <c r="D408" s="177">
        <v>139.543</v>
      </c>
      <c r="H408" s="315"/>
    </row>
    <row r="409" spans="1:8" s="15" customFormat="1" ht="12.75">
      <c r="A409" s="84" t="s">
        <v>717</v>
      </c>
      <c r="B409" s="117" t="s">
        <v>716</v>
      </c>
      <c r="C409" s="119"/>
      <c r="D409" s="177">
        <f>D410</f>
        <v>10000</v>
      </c>
      <c r="E409" s="1"/>
      <c r="H409" s="320"/>
    </row>
    <row r="410" spans="1:8" s="15" customFormat="1" ht="25.5">
      <c r="A410" s="63" t="s">
        <v>190</v>
      </c>
      <c r="B410" s="117" t="s">
        <v>716</v>
      </c>
      <c r="C410" s="117" t="s">
        <v>178</v>
      </c>
      <c r="D410" s="177">
        <f>D411</f>
        <v>10000</v>
      </c>
      <c r="E410" s="1"/>
      <c r="H410" s="320"/>
    </row>
    <row r="411" spans="1:8" s="15" customFormat="1" ht="12.75">
      <c r="A411" s="50" t="s">
        <v>191</v>
      </c>
      <c r="B411" s="117" t="s">
        <v>716</v>
      </c>
      <c r="C411" s="117" t="s">
        <v>192</v>
      </c>
      <c r="D411" s="177">
        <v>10000</v>
      </c>
      <c r="E411" s="1"/>
      <c r="H411" s="320"/>
    </row>
    <row r="412" spans="1:8" s="15" customFormat="1" ht="12.75">
      <c r="A412" s="84" t="s">
        <v>590</v>
      </c>
      <c r="B412" s="117" t="s">
        <v>589</v>
      </c>
      <c r="C412" s="119"/>
      <c r="D412" s="177">
        <f>D413</f>
        <v>61.1</v>
      </c>
      <c r="E412" s="1"/>
      <c r="H412" s="320"/>
    </row>
    <row r="413" spans="1:8" s="1" customFormat="1" ht="25.5">
      <c r="A413" s="63" t="s">
        <v>190</v>
      </c>
      <c r="B413" s="117" t="s">
        <v>589</v>
      </c>
      <c r="C413" s="117" t="s">
        <v>178</v>
      </c>
      <c r="D413" s="177">
        <f>D414</f>
        <v>61.1</v>
      </c>
      <c r="H413" s="315"/>
    </row>
    <row r="414" spans="1:8" s="1" customFormat="1" ht="12.75">
      <c r="A414" s="50" t="s">
        <v>191</v>
      </c>
      <c r="B414" s="117" t="s">
        <v>589</v>
      </c>
      <c r="C414" s="117" t="s">
        <v>192</v>
      </c>
      <c r="D414" s="177">
        <f>5+55.6+0.5</f>
        <v>61.1</v>
      </c>
      <c r="H414" s="315"/>
    </row>
    <row r="415" spans="1:8" s="3" customFormat="1" ht="12.75">
      <c r="A415" s="84" t="s">
        <v>587</v>
      </c>
      <c r="B415" s="117" t="s">
        <v>588</v>
      </c>
      <c r="C415" s="119"/>
      <c r="D415" s="177">
        <f>D416</f>
        <v>122.1</v>
      </c>
      <c r="H415" s="317"/>
    </row>
    <row r="416" spans="1:8" s="1" customFormat="1" ht="25.5">
      <c r="A416" s="63" t="s">
        <v>190</v>
      </c>
      <c r="B416" s="117" t="s">
        <v>588</v>
      </c>
      <c r="C416" s="117" t="s">
        <v>178</v>
      </c>
      <c r="D416" s="177">
        <f>D417</f>
        <v>122.1</v>
      </c>
      <c r="H416" s="315"/>
    </row>
    <row r="417" spans="1:8" s="1" customFormat="1" ht="12.75">
      <c r="A417" s="50" t="s">
        <v>191</v>
      </c>
      <c r="B417" s="117" t="s">
        <v>588</v>
      </c>
      <c r="C417" s="117" t="s">
        <v>192</v>
      </c>
      <c r="D417" s="177">
        <f>10+111.1+1</f>
        <v>122.1</v>
      </c>
      <c r="H417" s="315"/>
    </row>
    <row r="418" spans="1:8" s="3" customFormat="1" ht="12.75">
      <c r="A418" s="53" t="s">
        <v>537</v>
      </c>
      <c r="B418" s="116" t="s">
        <v>224</v>
      </c>
      <c r="C418" s="116"/>
      <c r="D418" s="181">
        <f>D419+D427+D430+D424</f>
        <v>2070</v>
      </c>
      <c r="H418" s="317"/>
    </row>
    <row r="419" spans="1:8" s="3" customFormat="1" ht="12.75">
      <c r="A419" s="74" t="s">
        <v>97</v>
      </c>
      <c r="B419" s="117" t="s">
        <v>221</v>
      </c>
      <c r="C419" s="117"/>
      <c r="D419" s="182">
        <f>D422+D420</f>
        <v>1170</v>
      </c>
      <c r="H419" s="317"/>
    </row>
    <row r="420" spans="1:8" s="3" customFormat="1" ht="12.75">
      <c r="A420" s="60" t="s">
        <v>226</v>
      </c>
      <c r="B420" s="117" t="s">
        <v>221</v>
      </c>
      <c r="C420" s="117" t="s">
        <v>188</v>
      </c>
      <c r="D420" s="182">
        <f>D421</f>
        <v>50</v>
      </c>
      <c r="H420" s="317"/>
    </row>
    <row r="421" spans="1:8" s="3" customFormat="1" ht="12.75">
      <c r="A421" s="60" t="s">
        <v>189</v>
      </c>
      <c r="B421" s="117" t="s">
        <v>221</v>
      </c>
      <c r="C421" s="117" t="s">
        <v>187</v>
      </c>
      <c r="D421" s="182">
        <v>50</v>
      </c>
      <c r="H421" s="317"/>
    </row>
    <row r="422" spans="1:8" s="3" customFormat="1" ht="25.5">
      <c r="A422" s="63" t="s">
        <v>190</v>
      </c>
      <c r="B422" s="117" t="s">
        <v>221</v>
      </c>
      <c r="C422" s="117" t="s">
        <v>178</v>
      </c>
      <c r="D422" s="182">
        <f>D423</f>
        <v>1120</v>
      </c>
      <c r="H422" s="317"/>
    </row>
    <row r="423" spans="1:8" s="3" customFormat="1" ht="12.75">
      <c r="A423" s="50" t="s">
        <v>191</v>
      </c>
      <c r="B423" s="117" t="s">
        <v>221</v>
      </c>
      <c r="C423" s="117" t="s">
        <v>192</v>
      </c>
      <c r="D423" s="182">
        <f>1020+100</f>
        <v>1120</v>
      </c>
      <c r="H423" s="317"/>
    </row>
    <row r="424" spans="1:8" s="3" customFormat="1" ht="12.75">
      <c r="A424" s="87" t="s">
        <v>670</v>
      </c>
      <c r="B424" s="117" t="s">
        <v>669</v>
      </c>
      <c r="C424" s="117"/>
      <c r="D424" s="182">
        <f>D425</f>
        <v>400</v>
      </c>
      <c r="H424" s="317"/>
    </row>
    <row r="425" spans="1:8" s="1" customFormat="1" ht="25.5">
      <c r="A425" s="63" t="s">
        <v>190</v>
      </c>
      <c r="B425" s="117" t="s">
        <v>669</v>
      </c>
      <c r="C425" s="117" t="s">
        <v>178</v>
      </c>
      <c r="D425" s="182">
        <f>D426</f>
        <v>400</v>
      </c>
      <c r="H425" s="315"/>
    </row>
    <row r="426" spans="1:8" s="1" customFormat="1" ht="12.75">
      <c r="A426" s="50" t="s">
        <v>191</v>
      </c>
      <c r="B426" s="117" t="s">
        <v>669</v>
      </c>
      <c r="C426" s="117" t="s">
        <v>192</v>
      </c>
      <c r="D426" s="182">
        <f>500-100</f>
        <v>400</v>
      </c>
      <c r="H426" s="315"/>
    </row>
    <row r="427" spans="1:8" s="3" customFormat="1" ht="12.75">
      <c r="A427" s="87" t="s">
        <v>503</v>
      </c>
      <c r="B427" s="117" t="s">
        <v>502</v>
      </c>
      <c r="C427" s="117"/>
      <c r="D427" s="182">
        <f>D428</f>
        <v>100</v>
      </c>
      <c r="H427" s="317"/>
    </row>
    <row r="428" spans="1:8" s="1" customFormat="1" ht="25.5">
      <c r="A428" s="63" t="s">
        <v>190</v>
      </c>
      <c r="B428" s="117" t="s">
        <v>502</v>
      </c>
      <c r="C428" s="117" t="s">
        <v>178</v>
      </c>
      <c r="D428" s="182">
        <f>D429</f>
        <v>100</v>
      </c>
      <c r="H428" s="315"/>
    </row>
    <row r="429" spans="1:8" s="1" customFormat="1" ht="12.75">
      <c r="A429" s="50" t="s">
        <v>191</v>
      </c>
      <c r="B429" s="117" t="s">
        <v>502</v>
      </c>
      <c r="C429" s="117" t="s">
        <v>192</v>
      </c>
      <c r="D429" s="182">
        <v>100</v>
      </c>
      <c r="H429" s="315"/>
    </row>
    <row r="430" spans="1:8" s="1" customFormat="1" ht="25.5">
      <c r="A430" s="140" t="s">
        <v>393</v>
      </c>
      <c r="B430" s="115" t="s">
        <v>394</v>
      </c>
      <c r="C430" s="117"/>
      <c r="D430" s="182">
        <f>D431</f>
        <v>400</v>
      </c>
      <c r="H430" s="315"/>
    </row>
    <row r="431" spans="1:8" s="1" customFormat="1" ht="25.5">
      <c r="A431" s="79" t="s">
        <v>190</v>
      </c>
      <c r="B431" s="115" t="s">
        <v>394</v>
      </c>
      <c r="C431" s="117" t="s">
        <v>178</v>
      </c>
      <c r="D431" s="182">
        <f>D432</f>
        <v>400</v>
      </c>
      <c r="H431" s="315"/>
    </row>
    <row r="432" spans="1:8" s="1" customFormat="1" ht="12.75">
      <c r="A432" s="83" t="s">
        <v>191</v>
      </c>
      <c r="B432" s="115" t="s">
        <v>394</v>
      </c>
      <c r="C432" s="117" t="s">
        <v>192</v>
      </c>
      <c r="D432" s="182">
        <v>400</v>
      </c>
      <c r="H432" s="315"/>
    </row>
    <row r="433" spans="1:8" s="1" customFormat="1" ht="25.5">
      <c r="A433" s="44" t="s">
        <v>427</v>
      </c>
      <c r="B433" s="116" t="s">
        <v>300</v>
      </c>
      <c r="C433" s="116"/>
      <c r="D433" s="183">
        <f>D434+D437+D440+D443+D446+D449+D452+D455+D458+D461</f>
        <v>52974.985</v>
      </c>
      <c r="H433" s="315"/>
    </row>
    <row r="434" spans="1:8" s="1" customFormat="1" ht="12.75">
      <c r="A434" s="141" t="s">
        <v>104</v>
      </c>
      <c r="B434" s="117" t="s">
        <v>301</v>
      </c>
      <c r="C434" s="117"/>
      <c r="D434" s="177">
        <f>D435</f>
        <v>45030.4</v>
      </c>
      <c r="H434" s="315"/>
    </row>
    <row r="435" spans="1:8" s="1" customFormat="1" ht="25.5">
      <c r="A435" s="63" t="s">
        <v>190</v>
      </c>
      <c r="B435" s="117" t="s">
        <v>301</v>
      </c>
      <c r="C435" s="117" t="s">
        <v>178</v>
      </c>
      <c r="D435" s="177">
        <f>D436</f>
        <v>45030.4</v>
      </c>
      <c r="H435" s="315"/>
    </row>
    <row r="436" spans="1:8" s="1" customFormat="1" ht="12.75">
      <c r="A436" s="50" t="s">
        <v>191</v>
      </c>
      <c r="B436" s="117" t="s">
        <v>301</v>
      </c>
      <c r="C436" s="117" t="s">
        <v>192</v>
      </c>
      <c r="D436" s="177">
        <v>45030.4</v>
      </c>
      <c r="H436" s="315"/>
    </row>
    <row r="437" spans="1:8" s="1" customFormat="1" ht="12.75">
      <c r="A437" s="71" t="s">
        <v>216</v>
      </c>
      <c r="B437" s="117" t="s">
        <v>302</v>
      </c>
      <c r="C437" s="117"/>
      <c r="D437" s="177">
        <f>D438</f>
        <v>228.6</v>
      </c>
      <c r="H437" s="315"/>
    </row>
    <row r="438" spans="1:8" s="1" customFormat="1" ht="25.5">
      <c r="A438" s="63" t="s">
        <v>190</v>
      </c>
      <c r="B438" s="117" t="s">
        <v>302</v>
      </c>
      <c r="C438" s="117" t="s">
        <v>178</v>
      </c>
      <c r="D438" s="177">
        <f>D439</f>
        <v>228.6</v>
      </c>
      <c r="H438" s="315"/>
    </row>
    <row r="439" spans="1:8" s="1" customFormat="1" ht="12.75">
      <c r="A439" s="50" t="s">
        <v>191</v>
      </c>
      <c r="B439" s="117" t="s">
        <v>302</v>
      </c>
      <c r="C439" s="117" t="s">
        <v>192</v>
      </c>
      <c r="D439" s="177">
        <v>228.6</v>
      </c>
      <c r="H439" s="315"/>
    </row>
    <row r="440" spans="1:8" s="1" customFormat="1" ht="12.75">
      <c r="A440" s="147" t="s">
        <v>105</v>
      </c>
      <c r="B440" s="117" t="s">
        <v>303</v>
      </c>
      <c r="C440" s="117"/>
      <c r="D440" s="177">
        <f>D441</f>
        <v>530</v>
      </c>
      <c r="H440" s="315"/>
    </row>
    <row r="441" spans="1:8" s="1" customFormat="1" ht="25.5">
      <c r="A441" s="63" t="s">
        <v>190</v>
      </c>
      <c r="B441" s="117" t="s">
        <v>303</v>
      </c>
      <c r="C441" s="117" t="s">
        <v>178</v>
      </c>
      <c r="D441" s="177">
        <f>D442</f>
        <v>530</v>
      </c>
      <c r="H441" s="315"/>
    </row>
    <row r="442" spans="1:8" s="1" customFormat="1" ht="29.25" customHeight="1">
      <c r="A442" s="50" t="s">
        <v>191</v>
      </c>
      <c r="B442" s="117" t="s">
        <v>303</v>
      </c>
      <c r="C442" s="117" t="s">
        <v>192</v>
      </c>
      <c r="D442" s="177">
        <v>530</v>
      </c>
      <c r="H442" s="315"/>
    </row>
    <row r="443" spans="1:8" s="1" customFormat="1" ht="12.75">
      <c r="A443" s="71" t="s">
        <v>266</v>
      </c>
      <c r="B443" s="117" t="s">
        <v>306</v>
      </c>
      <c r="C443" s="117"/>
      <c r="D443" s="177">
        <f>D444</f>
        <v>148</v>
      </c>
      <c r="H443" s="315"/>
    </row>
    <row r="444" spans="1:8" s="1" customFormat="1" ht="25.5">
      <c r="A444" s="63" t="s">
        <v>190</v>
      </c>
      <c r="B444" s="117" t="s">
        <v>306</v>
      </c>
      <c r="C444" s="117" t="s">
        <v>178</v>
      </c>
      <c r="D444" s="177">
        <f>D445</f>
        <v>148</v>
      </c>
      <c r="H444" s="315"/>
    </row>
    <row r="445" spans="1:8" s="1" customFormat="1" ht="12.75">
      <c r="A445" s="50" t="s">
        <v>191</v>
      </c>
      <c r="B445" s="117" t="s">
        <v>306</v>
      </c>
      <c r="C445" s="117" t="s">
        <v>192</v>
      </c>
      <c r="D445" s="177">
        <v>148</v>
      </c>
      <c r="H445" s="315"/>
    </row>
    <row r="446" spans="1:8" s="1" customFormat="1" ht="12.75">
      <c r="A446" s="71" t="s">
        <v>268</v>
      </c>
      <c r="B446" s="117" t="s">
        <v>304</v>
      </c>
      <c r="C446" s="117"/>
      <c r="D446" s="177">
        <f>D447</f>
        <v>554</v>
      </c>
      <c r="H446" s="315"/>
    </row>
    <row r="447" spans="1:8" s="1" customFormat="1" ht="25.5">
      <c r="A447" s="63" t="s">
        <v>190</v>
      </c>
      <c r="B447" s="117" t="s">
        <v>304</v>
      </c>
      <c r="C447" s="117" t="s">
        <v>178</v>
      </c>
      <c r="D447" s="177">
        <f>D448</f>
        <v>554</v>
      </c>
      <c r="H447" s="315"/>
    </row>
    <row r="448" spans="1:8" s="1" customFormat="1" ht="12.75">
      <c r="A448" s="50" t="s">
        <v>191</v>
      </c>
      <c r="B448" s="117" t="s">
        <v>304</v>
      </c>
      <c r="C448" s="117" t="s">
        <v>192</v>
      </c>
      <c r="D448" s="177">
        <v>554</v>
      </c>
      <c r="H448" s="315"/>
    </row>
    <row r="449" spans="1:8" s="1" customFormat="1" ht="12.75">
      <c r="A449" s="71" t="s">
        <v>269</v>
      </c>
      <c r="B449" s="117" t="s">
        <v>305</v>
      </c>
      <c r="C449" s="117"/>
      <c r="D449" s="177">
        <f>D450</f>
        <v>120.9</v>
      </c>
      <c r="H449" s="315"/>
    </row>
    <row r="450" spans="1:8" s="1" customFormat="1" ht="25.5">
      <c r="A450" s="63" t="s">
        <v>190</v>
      </c>
      <c r="B450" s="117" t="s">
        <v>305</v>
      </c>
      <c r="C450" s="117" t="s">
        <v>178</v>
      </c>
      <c r="D450" s="177">
        <f>D451</f>
        <v>120.9</v>
      </c>
      <c r="H450" s="315"/>
    </row>
    <row r="451" spans="1:8" s="1" customFormat="1" ht="12.75">
      <c r="A451" s="50" t="s">
        <v>191</v>
      </c>
      <c r="B451" s="117" t="s">
        <v>305</v>
      </c>
      <c r="C451" s="117" t="s">
        <v>192</v>
      </c>
      <c r="D451" s="177">
        <v>120.9</v>
      </c>
      <c r="H451" s="315"/>
    </row>
    <row r="452" spans="1:8" s="1" customFormat="1" ht="25.5">
      <c r="A452" s="50" t="s">
        <v>559</v>
      </c>
      <c r="B452" s="117" t="s">
        <v>560</v>
      </c>
      <c r="C452" s="117"/>
      <c r="D452" s="177">
        <f>D453</f>
        <v>100</v>
      </c>
      <c r="H452" s="315"/>
    </row>
    <row r="453" spans="1:8" s="1" customFormat="1" ht="25.5">
      <c r="A453" s="63" t="s">
        <v>190</v>
      </c>
      <c r="B453" s="117" t="s">
        <v>560</v>
      </c>
      <c r="C453" s="117" t="s">
        <v>178</v>
      </c>
      <c r="D453" s="177">
        <f>D454</f>
        <v>100</v>
      </c>
      <c r="H453" s="315"/>
    </row>
    <row r="454" spans="1:8" s="1" customFormat="1" ht="12.75">
      <c r="A454" s="50" t="s">
        <v>191</v>
      </c>
      <c r="B454" s="117" t="s">
        <v>560</v>
      </c>
      <c r="C454" s="117" t="s">
        <v>192</v>
      </c>
      <c r="D454" s="177">
        <v>100</v>
      </c>
      <c r="H454" s="315"/>
    </row>
    <row r="455" spans="1:8" s="1" customFormat="1" ht="12.75">
      <c r="A455" s="50" t="s">
        <v>561</v>
      </c>
      <c r="B455" s="117" t="s">
        <v>562</v>
      </c>
      <c r="C455" s="117"/>
      <c r="D455" s="177">
        <f>D456</f>
        <v>222.5</v>
      </c>
      <c r="H455" s="315"/>
    </row>
    <row r="456" spans="1:8" s="1" customFormat="1" ht="25.5">
      <c r="A456" s="63" t="s">
        <v>190</v>
      </c>
      <c r="B456" s="117" t="s">
        <v>562</v>
      </c>
      <c r="C456" s="117" t="s">
        <v>178</v>
      </c>
      <c r="D456" s="177">
        <f>D457</f>
        <v>222.5</v>
      </c>
      <c r="H456" s="315"/>
    </row>
    <row r="457" spans="1:8" s="1" customFormat="1" ht="12.75">
      <c r="A457" s="50" t="s">
        <v>191</v>
      </c>
      <c r="B457" s="117" t="s">
        <v>562</v>
      </c>
      <c r="C457" s="117" t="s">
        <v>192</v>
      </c>
      <c r="D457" s="177">
        <v>222.5</v>
      </c>
      <c r="H457" s="315"/>
    </row>
    <row r="458" spans="1:8" s="1" customFormat="1" ht="51">
      <c r="A458" s="71" t="s">
        <v>365</v>
      </c>
      <c r="B458" s="117" t="s">
        <v>364</v>
      </c>
      <c r="C458" s="117"/>
      <c r="D458" s="177">
        <f>D459</f>
        <v>5900.585</v>
      </c>
      <c r="H458" s="315"/>
    </row>
    <row r="459" spans="1:8" s="1" customFormat="1" ht="25.5">
      <c r="A459" s="63" t="s">
        <v>190</v>
      </c>
      <c r="B459" s="117" t="s">
        <v>364</v>
      </c>
      <c r="C459" s="117" t="s">
        <v>178</v>
      </c>
      <c r="D459" s="177">
        <f>D460</f>
        <v>5900.585</v>
      </c>
      <c r="H459" s="315"/>
    </row>
    <row r="460" spans="1:8" s="1" customFormat="1" ht="12.75">
      <c r="A460" s="50" t="s">
        <v>191</v>
      </c>
      <c r="B460" s="117" t="s">
        <v>364</v>
      </c>
      <c r="C460" s="117" t="s">
        <v>192</v>
      </c>
      <c r="D460" s="177">
        <v>5900.585</v>
      </c>
      <c r="H460" s="315"/>
    </row>
    <row r="461" spans="1:8" s="1" customFormat="1" ht="51">
      <c r="A461" s="85" t="s">
        <v>249</v>
      </c>
      <c r="B461" s="115" t="s">
        <v>307</v>
      </c>
      <c r="C461" s="115"/>
      <c r="D461" s="182">
        <f>D462</f>
        <v>140</v>
      </c>
      <c r="H461" s="315"/>
    </row>
    <row r="462" spans="1:8" s="1" customFormat="1" ht="25.5">
      <c r="A462" s="79" t="s">
        <v>190</v>
      </c>
      <c r="B462" s="115" t="s">
        <v>307</v>
      </c>
      <c r="C462" s="115" t="s">
        <v>178</v>
      </c>
      <c r="D462" s="182">
        <f>D463</f>
        <v>140</v>
      </c>
      <c r="H462" s="315"/>
    </row>
    <row r="463" spans="1:8" s="1" customFormat="1" ht="12.75">
      <c r="A463" s="83" t="s">
        <v>191</v>
      </c>
      <c r="B463" s="115" t="s">
        <v>307</v>
      </c>
      <c r="C463" s="115" t="s">
        <v>192</v>
      </c>
      <c r="D463" s="182">
        <f>150-10</f>
        <v>140</v>
      </c>
      <c r="H463" s="315"/>
    </row>
    <row r="464" spans="1:8" s="1" customFormat="1" ht="12.75">
      <c r="A464" s="128" t="s">
        <v>550</v>
      </c>
      <c r="B464" s="127" t="s">
        <v>337</v>
      </c>
      <c r="C464" s="127"/>
      <c r="D464" s="176">
        <f>D465+D473+D476+D479</f>
        <v>2331.8</v>
      </c>
      <c r="H464" s="315"/>
    </row>
    <row r="465" spans="1:8" s="1" customFormat="1" ht="12.75">
      <c r="A465" s="141" t="s">
        <v>98</v>
      </c>
      <c r="B465" s="117" t="s">
        <v>352</v>
      </c>
      <c r="C465" s="117"/>
      <c r="D465" s="177">
        <f>D466+D468+D470</f>
        <v>1503</v>
      </c>
      <c r="H465" s="315"/>
    </row>
    <row r="466" spans="1:8" s="1" customFormat="1" ht="38.25">
      <c r="A466" s="60" t="s">
        <v>116</v>
      </c>
      <c r="B466" s="117" t="s">
        <v>352</v>
      </c>
      <c r="C466" s="117" t="s">
        <v>198</v>
      </c>
      <c r="D466" s="177">
        <f>D467</f>
        <v>140</v>
      </c>
      <c r="H466" s="315"/>
    </row>
    <row r="467" spans="1:8" s="1" customFormat="1" ht="12.75">
      <c r="A467" s="63" t="s">
        <v>193</v>
      </c>
      <c r="B467" s="117" t="s">
        <v>352</v>
      </c>
      <c r="C467" s="117" t="s">
        <v>194</v>
      </c>
      <c r="D467" s="177">
        <v>140</v>
      </c>
      <c r="H467" s="315"/>
    </row>
    <row r="468" spans="1:8" s="1" customFormat="1" ht="12.75">
      <c r="A468" s="60" t="s">
        <v>226</v>
      </c>
      <c r="B468" s="117" t="s">
        <v>352</v>
      </c>
      <c r="C468" s="117" t="s">
        <v>188</v>
      </c>
      <c r="D468" s="177">
        <f>D469</f>
        <v>489</v>
      </c>
      <c r="H468" s="315"/>
    </row>
    <row r="469" spans="1:8" s="1" customFormat="1" ht="12.75">
      <c r="A469" s="60" t="s">
        <v>189</v>
      </c>
      <c r="B469" s="117" t="s">
        <v>352</v>
      </c>
      <c r="C469" s="117" t="s">
        <v>187</v>
      </c>
      <c r="D469" s="177">
        <v>489</v>
      </c>
      <c r="H469" s="315"/>
    </row>
    <row r="470" spans="1:8" s="1" customFormat="1" ht="25.5">
      <c r="A470" s="63" t="s">
        <v>190</v>
      </c>
      <c r="B470" s="117" t="s">
        <v>352</v>
      </c>
      <c r="C470" s="117" t="s">
        <v>178</v>
      </c>
      <c r="D470" s="177">
        <f>D471+D472</f>
        <v>874</v>
      </c>
      <c r="H470" s="315"/>
    </row>
    <row r="471" spans="1:8" s="1" customFormat="1" ht="12.75">
      <c r="A471" s="50" t="s">
        <v>191</v>
      </c>
      <c r="B471" s="117" t="s">
        <v>352</v>
      </c>
      <c r="C471" s="117" t="s">
        <v>192</v>
      </c>
      <c r="D471" s="177">
        <f>384</f>
        <v>384</v>
      </c>
      <c r="H471" s="315"/>
    </row>
    <row r="472" spans="1:8" s="1" customFormat="1" ht="12.75">
      <c r="A472" s="50" t="s">
        <v>195</v>
      </c>
      <c r="B472" s="117" t="s">
        <v>352</v>
      </c>
      <c r="C472" s="117" t="s">
        <v>196</v>
      </c>
      <c r="D472" s="177">
        <v>490</v>
      </c>
      <c r="H472" s="315"/>
    </row>
    <row r="473" spans="1:8" s="1" customFormat="1" ht="12.75">
      <c r="A473" s="141" t="s">
        <v>555</v>
      </c>
      <c r="B473" s="117" t="s">
        <v>554</v>
      </c>
      <c r="C473" s="117"/>
      <c r="D473" s="177">
        <f>D474</f>
        <v>30</v>
      </c>
      <c r="H473" s="315"/>
    </row>
    <row r="474" spans="1:8" s="1" customFormat="1" ht="25.5">
      <c r="A474" s="63" t="s">
        <v>190</v>
      </c>
      <c r="B474" s="117" t="s">
        <v>554</v>
      </c>
      <c r="C474" s="117" t="s">
        <v>178</v>
      </c>
      <c r="D474" s="177">
        <f>D475</f>
        <v>30</v>
      </c>
      <c r="H474" s="315"/>
    </row>
    <row r="475" spans="1:8" s="1" customFormat="1" ht="12.75">
      <c r="A475" s="50" t="s">
        <v>191</v>
      </c>
      <c r="B475" s="117" t="s">
        <v>554</v>
      </c>
      <c r="C475" s="117" t="s">
        <v>192</v>
      </c>
      <c r="D475" s="177">
        <v>30</v>
      </c>
      <c r="H475" s="315"/>
    </row>
    <row r="476" spans="1:8" s="1" customFormat="1" ht="25.5">
      <c r="A476" s="50" t="s">
        <v>563</v>
      </c>
      <c r="B476" s="114" t="s">
        <v>564</v>
      </c>
      <c r="C476" s="117"/>
      <c r="D476" s="177">
        <f>D477</f>
        <v>0</v>
      </c>
      <c r="H476" s="315"/>
    </row>
    <row r="477" spans="1:8" s="1" customFormat="1" ht="25.5">
      <c r="A477" s="63" t="s">
        <v>190</v>
      </c>
      <c r="B477" s="114" t="s">
        <v>564</v>
      </c>
      <c r="C477" s="117" t="s">
        <v>188</v>
      </c>
      <c r="D477" s="177">
        <f>D478</f>
        <v>0</v>
      </c>
      <c r="H477" s="315"/>
    </row>
    <row r="478" spans="1:8" s="1" customFormat="1" ht="12.75">
      <c r="A478" s="50" t="s">
        <v>191</v>
      </c>
      <c r="B478" s="114" t="s">
        <v>564</v>
      </c>
      <c r="C478" s="117" t="s">
        <v>187</v>
      </c>
      <c r="D478" s="177">
        <v>0</v>
      </c>
      <c r="H478" s="315"/>
    </row>
    <row r="479" spans="1:8" s="1" customFormat="1" ht="12.75">
      <c r="A479" s="89" t="s">
        <v>309</v>
      </c>
      <c r="B479" s="117" t="s">
        <v>372</v>
      </c>
      <c r="C479" s="117"/>
      <c r="D479" s="177">
        <f>D480</f>
        <v>798.8</v>
      </c>
      <c r="H479" s="315"/>
    </row>
    <row r="480" spans="1:8" s="1" customFormat="1" ht="25.5">
      <c r="A480" s="63" t="s">
        <v>190</v>
      </c>
      <c r="B480" s="117" t="s">
        <v>372</v>
      </c>
      <c r="C480" s="117" t="s">
        <v>178</v>
      </c>
      <c r="D480" s="177">
        <f>D481</f>
        <v>798.8</v>
      </c>
      <c r="H480" s="315"/>
    </row>
    <row r="481" spans="1:8" s="1" customFormat="1" ht="12.75">
      <c r="A481" s="50" t="s">
        <v>191</v>
      </c>
      <c r="B481" s="117" t="s">
        <v>372</v>
      </c>
      <c r="C481" s="117" t="s">
        <v>192</v>
      </c>
      <c r="D481" s="177">
        <f>590+208.8</f>
        <v>798.8</v>
      </c>
      <c r="H481" s="315"/>
    </row>
    <row r="482" spans="1:8" s="1" customFormat="1" ht="25.5">
      <c r="A482" s="126" t="s">
        <v>442</v>
      </c>
      <c r="B482" s="127" t="s">
        <v>15</v>
      </c>
      <c r="C482" s="127"/>
      <c r="D482" s="176">
        <f>D483+D486</f>
        <v>44161</v>
      </c>
      <c r="H482" s="315"/>
    </row>
    <row r="483" spans="1:8" s="1" customFormat="1" ht="51">
      <c r="A483" s="73" t="s">
        <v>231</v>
      </c>
      <c r="B483" s="117" t="s">
        <v>16</v>
      </c>
      <c r="C483" s="117"/>
      <c r="D483" s="177">
        <f>D484</f>
        <v>41455.4</v>
      </c>
      <c r="H483" s="315"/>
    </row>
    <row r="484" spans="1:8" s="1" customFormat="1" ht="12.75">
      <c r="A484" s="60" t="s">
        <v>226</v>
      </c>
      <c r="B484" s="117" t="s">
        <v>16</v>
      </c>
      <c r="C484" s="117" t="s">
        <v>188</v>
      </c>
      <c r="D484" s="177">
        <f>D485</f>
        <v>41455.4</v>
      </c>
      <c r="H484" s="315"/>
    </row>
    <row r="485" spans="1:8" s="1" customFormat="1" ht="12.75">
      <c r="A485" s="60" t="s">
        <v>189</v>
      </c>
      <c r="B485" s="117" t="s">
        <v>16</v>
      </c>
      <c r="C485" s="117" t="s">
        <v>187</v>
      </c>
      <c r="D485" s="177">
        <v>41455.4</v>
      </c>
      <c r="H485" s="315"/>
    </row>
    <row r="486" spans="1:8" s="1" customFormat="1" ht="38.25">
      <c r="A486" s="46" t="s">
        <v>504</v>
      </c>
      <c r="B486" s="117" t="s">
        <v>505</v>
      </c>
      <c r="C486" s="117"/>
      <c r="D486" s="177">
        <f>D487</f>
        <v>2705.6</v>
      </c>
      <c r="H486" s="315"/>
    </row>
    <row r="487" spans="1:8" s="1" customFormat="1" ht="12.75">
      <c r="A487" s="60" t="s">
        <v>226</v>
      </c>
      <c r="B487" s="117" t="s">
        <v>505</v>
      </c>
      <c r="C487" s="117" t="s">
        <v>188</v>
      </c>
      <c r="D487" s="177">
        <f>D488</f>
        <v>2705.6</v>
      </c>
      <c r="H487" s="315"/>
    </row>
    <row r="488" spans="1:8" s="1" customFormat="1" ht="12.75">
      <c r="A488" s="60" t="s">
        <v>189</v>
      </c>
      <c r="B488" s="117" t="s">
        <v>505</v>
      </c>
      <c r="C488" s="117" t="s">
        <v>187</v>
      </c>
      <c r="D488" s="177">
        <v>2705.6</v>
      </c>
      <c r="H488" s="315"/>
    </row>
    <row r="489" spans="1:8" s="1" customFormat="1" ht="12.75">
      <c r="A489" s="126" t="s">
        <v>538</v>
      </c>
      <c r="B489" s="127" t="s">
        <v>17</v>
      </c>
      <c r="C489" s="127"/>
      <c r="D489" s="176">
        <f>D493+D490+D504+D498+D501</f>
        <v>31866</v>
      </c>
      <c r="H489" s="315"/>
    </row>
    <row r="490" spans="1:8" s="1" customFormat="1" ht="12.75">
      <c r="A490" s="46" t="s">
        <v>106</v>
      </c>
      <c r="B490" s="117" t="s">
        <v>459</v>
      </c>
      <c r="C490" s="117"/>
      <c r="D490" s="177">
        <f>D491</f>
        <v>7199.5</v>
      </c>
      <c r="H490" s="315"/>
    </row>
    <row r="491" spans="1:8" s="1" customFormat="1" ht="25.5">
      <c r="A491" s="60" t="s">
        <v>263</v>
      </c>
      <c r="B491" s="117" t="s">
        <v>459</v>
      </c>
      <c r="C491" s="117" t="s">
        <v>178</v>
      </c>
      <c r="D491" s="177">
        <f>D492</f>
        <v>7199.5</v>
      </c>
      <c r="H491" s="315"/>
    </row>
    <row r="492" spans="1:8" s="1" customFormat="1" ht="12.75">
      <c r="A492" s="60" t="s">
        <v>197</v>
      </c>
      <c r="B492" s="117" t="s">
        <v>459</v>
      </c>
      <c r="C492" s="117" t="s">
        <v>196</v>
      </c>
      <c r="D492" s="177">
        <v>7199.5</v>
      </c>
      <c r="H492" s="315"/>
    </row>
    <row r="493" spans="1:8" s="1" customFormat="1" ht="12.75">
      <c r="A493" s="46" t="s">
        <v>7</v>
      </c>
      <c r="B493" s="117" t="s">
        <v>361</v>
      </c>
      <c r="C493" s="117"/>
      <c r="D493" s="177">
        <f>D494+D496</f>
        <v>4461.5</v>
      </c>
      <c r="H493" s="315"/>
    </row>
    <row r="494" spans="1:8" s="1" customFormat="1" ht="21" customHeight="1">
      <c r="A494" s="60" t="s">
        <v>226</v>
      </c>
      <c r="B494" s="117" t="s">
        <v>361</v>
      </c>
      <c r="C494" s="117" t="s">
        <v>188</v>
      </c>
      <c r="D494" s="177">
        <f>D495</f>
        <v>1138.7</v>
      </c>
      <c r="H494" s="315"/>
    </row>
    <row r="495" spans="1:8" s="1" customFormat="1" ht="12.75">
      <c r="A495" s="60" t="s">
        <v>189</v>
      </c>
      <c r="B495" s="117" t="s">
        <v>361</v>
      </c>
      <c r="C495" s="117" t="s">
        <v>187</v>
      </c>
      <c r="D495" s="177">
        <v>1138.7</v>
      </c>
      <c r="H495" s="315"/>
    </row>
    <row r="496" spans="1:8" s="1" customFormat="1" ht="25.5">
      <c r="A496" s="60" t="s">
        <v>263</v>
      </c>
      <c r="B496" s="117" t="s">
        <v>361</v>
      </c>
      <c r="C496" s="117" t="s">
        <v>178</v>
      </c>
      <c r="D496" s="177">
        <f>D497</f>
        <v>3322.8</v>
      </c>
      <c r="H496" s="315"/>
    </row>
    <row r="497" spans="1:8" s="1" customFormat="1" ht="12.75">
      <c r="A497" s="60" t="s">
        <v>197</v>
      </c>
      <c r="B497" s="117" t="s">
        <v>361</v>
      </c>
      <c r="C497" s="117" t="s">
        <v>196</v>
      </c>
      <c r="D497" s="177">
        <v>3322.8</v>
      </c>
      <c r="H497" s="315"/>
    </row>
    <row r="498" spans="1:8" s="1" customFormat="1" ht="12.75">
      <c r="A498" s="46" t="s">
        <v>593</v>
      </c>
      <c r="B498" s="117" t="s">
        <v>592</v>
      </c>
      <c r="C498" s="117"/>
      <c r="D498" s="177">
        <f>D499</f>
        <v>15130</v>
      </c>
      <c r="H498" s="315"/>
    </row>
    <row r="499" spans="1:8" s="1" customFormat="1" ht="12.75">
      <c r="A499" s="60" t="s">
        <v>226</v>
      </c>
      <c r="B499" s="117" t="s">
        <v>592</v>
      </c>
      <c r="C499" s="117" t="s">
        <v>188</v>
      </c>
      <c r="D499" s="177">
        <f>D500</f>
        <v>15130</v>
      </c>
      <c r="H499" s="315"/>
    </row>
    <row r="500" spans="1:8" s="1" customFormat="1" ht="12.75">
      <c r="A500" s="60" t="s">
        <v>189</v>
      </c>
      <c r="B500" s="117" t="s">
        <v>592</v>
      </c>
      <c r="C500" s="117" t="s">
        <v>187</v>
      </c>
      <c r="D500" s="177">
        <f>14900+230</f>
        <v>15130</v>
      </c>
      <c r="H500" s="315"/>
    </row>
    <row r="501" spans="1:8" s="1" customFormat="1" ht="25.5">
      <c r="A501" s="46" t="s">
        <v>724</v>
      </c>
      <c r="B501" s="117" t="s">
        <v>723</v>
      </c>
      <c r="C501" s="117"/>
      <c r="D501" s="177">
        <f>D502</f>
        <v>1575</v>
      </c>
      <c r="H501" s="315"/>
    </row>
    <row r="502" spans="1:8" s="1" customFormat="1" ht="12.75">
      <c r="A502" s="60" t="s">
        <v>226</v>
      </c>
      <c r="B502" s="117" t="s">
        <v>723</v>
      </c>
      <c r="C502" s="117" t="s">
        <v>188</v>
      </c>
      <c r="D502" s="177">
        <f>D503</f>
        <v>1575</v>
      </c>
      <c r="H502" s="315"/>
    </row>
    <row r="503" spans="1:8" s="1" customFormat="1" ht="12.75">
      <c r="A503" s="60" t="s">
        <v>189</v>
      </c>
      <c r="B503" s="117" t="s">
        <v>723</v>
      </c>
      <c r="C503" s="117" t="s">
        <v>187</v>
      </c>
      <c r="D503" s="177">
        <v>1575</v>
      </c>
      <c r="H503" s="315"/>
    </row>
    <row r="504" spans="1:8" s="1" customFormat="1" ht="25.5">
      <c r="A504" s="46" t="s">
        <v>507</v>
      </c>
      <c r="B504" s="117" t="s">
        <v>506</v>
      </c>
      <c r="C504" s="117"/>
      <c r="D504" s="177">
        <f>D505</f>
        <v>3500</v>
      </c>
      <c r="H504" s="315"/>
    </row>
    <row r="505" spans="1:8" s="1" customFormat="1" ht="12.75">
      <c r="A505" s="60" t="s">
        <v>226</v>
      </c>
      <c r="B505" s="117" t="s">
        <v>506</v>
      </c>
      <c r="C505" s="117" t="s">
        <v>188</v>
      </c>
      <c r="D505" s="177">
        <f>D506</f>
        <v>3500</v>
      </c>
      <c r="H505" s="315"/>
    </row>
    <row r="506" spans="1:8" s="1" customFormat="1" ht="12.75">
      <c r="A506" s="60" t="s">
        <v>189</v>
      </c>
      <c r="B506" s="117" t="s">
        <v>506</v>
      </c>
      <c r="C506" s="117" t="s">
        <v>187</v>
      </c>
      <c r="D506" s="177">
        <v>3500</v>
      </c>
      <c r="H506" s="315"/>
    </row>
    <row r="507" spans="1:8" s="1" customFormat="1" ht="25.5">
      <c r="A507" s="109" t="s">
        <v>539</v>
      </c>
      <c r="B507" s="127" t="s">
        <v>80</v>
      </c>
      <c r="C507" s="127"/>
      <c r="D507" s="187">
        <f>D508</f>
        <v>717.9</v>
      </c>
      <c r="H507" s="315"/>
    </row>
    <row r="508" spans="1:8" s="1" customFormat="1" ht="12.75">
      <c r="A508" s="141" t="s">
        <v>540</v>
      </c>
      <c r="B508" s="122" t="s">
        <v>81</v>
      </c>
      <c r="C508" s="117"/>
      <c r="D508" s="185">
        <f>D509+D511</f>
        <v>717.9</v>
      </c>
      <c r="H508" s="315"/>
    </row>
    <row r="509" spans="1:8" s="1" customFormat="1" ht="12.75">
      <c r="A509" s="60" t="s">
        <v>226</v>
      </c>
      <c r="B509" s="122" t="s">
        <v>81</v>
      </c>
      <c r="C509" s="117" t="s">
        <v>188</v>
      </c>
      <c r="D509" s="185">
        <f>D510</f>
        <v>217.9</v>
      </c>
      <c r="H509" s="315"/>
    </row>
    <row r="510" spans="1:8" s="1" customFormat="1" ht="12.75">
      <c r="A510" s="60" t="s">
        <v>189</v>
      </c>
      <c r="B510" s="122" t="s">
        <v>81</v>
      </c>
      <c r="C510" s="117" t="s">
        <v>187</v>
      </c>
      <c r="D510" s="185">
        <f>166.8+51.1</f>
        <v>217.9</v>
      </c>
      <c r="H510" s="315"/>
    </row>
    <row r="511" spans="1:8" s="1" customFormat="1" ht="25.5">
      <c r="A511" s="79" t="s">
        <v>190</v>
      </c>
      <c r="B511" s="122" t="s">
        <v>81</v>
      </c>
      <c r="C511" s="117" t="s">
        <v>178</v>
      </c>
      <c r="D511" s="185">
        <f>D512+D513</f>
        <v>500</v>
      </c>
      <c r="H511" s="315"/>
    </row>
    <row r="512" spans="1:8" s="1" customFormat="1" ht="12.75">
      <c r="A512" s="50" t="s">
        <v>191</v>
      </c>
      <c r="B512" s="122" t="s">
        <v>81</v>
      </c>
      <c r="C512" s="117" t="s">
        <v>192</v>
      </c>
      <c r="D512" s="185">
        <v>450</v>
      </c>
      <c r="H512" s="315"/>
    </row>
    <row r="513" spans="1:8" s="1" customFormat="1" ht="12.75">
      <c r="A513" s="60" t="s">
        <v>197</v>
      </c>
      <c r="B513" s="122" t="s">
        <v>81</v>
      </c>
      <c r="C513" s="117" t="s">
        <v>196</v>
      </c>
      <c r="D513" s="185">
        <v>50</v>
      </c>
      <c r="H513" s="315"/>
    </row>
    <row r="514" spans="1:8" s="1" customFormat="1" ht="25.5">
      <c r="A514" s="126" t="s">
        <v>462</v>
      </c>
      <c r="B514" s="127" t="s">
        <v>52</v>
      </c>
      <c r="C514" s="127"/>
      <c r="D514" s="176">
        <f>D515+D524+D538</f>
        <v>9910.964</v>
      </c>
      <c r="H514" s="315"/>
    </row>
    <row r="515" spans="1:8" s="1" customFormat="1" ht="25.5">
      <c r="A515" s="44" t="s">
        <v>530</v>
      </c>
      <c r="B515" s="116" t="s">
        <v>220</v>
      </c>
      <c r="C515" s="116"/>
      <c r="D515" s="183">
        <f>D516+D521</f>
        <v>2517.964</v>
      </c>
      <c r="H515" s="315"/>
    </row>
    <row r="516" spans="1:8" s="1" customFormat="1" ht="12.75">
      <c r="A516" s="46" t="s">
        <v>630</v>
      </c>
      <c r="B516" s="114" t="s">
        <v>631</v>
      </c>
      <c r="C516" s="117"/>
      <c r="D516" s="177">
        <f>D517+D519</f>
        <v>64.7</v>
      </c>
      <c r="H516" s="315"/>
    </row>
    <row r="517" spans="1:8" s="1" customFormat="1" ht="38.25">
      <c r="A517" s="60" t="s">
        <v>116</v>
      </c>
      <c r="B517" s="114" t="s">
        <v>631</v>
      </c>
      <c r="C517" s="117" t="s">
        <v>198</v>
      </c>
      <c r="D517" s="177">
        <f>D518</f>
        <v>13.2</v>
      </c>
      <c r="H517" s="315"/>
    </row>
    <row r="518" spans="1:8" s="1" customFormat="1" ht="12.75">
      <c r="A518" s="63" t="s">
        <v>193</v>
      </c>
      <c r="B518" s="114" t="s">
        <v>631</v>
      </c>
      <c r="C518" s="117" t="s">
        <v>194</v>
      </c>
      <c r="D518" s="177">
        <v>13.2</v>
      </c>
      <c r="H518" s="315"/>
    </row>
    <row r="519" spans="1:8" s="1" customFormat="1" ht="12.75">
      <c r="A519" s="60" t="s">
        <v>226</v>
      </c>
      <c r="B519" s="114" t="s">
        <v>631</v>
      </c>
      <c r="C519" s="117" t="s">
        <v>188</v>
      </c>
      <c r="D519" s="177">
        <f>D520</f>
        <v>51.5</v>
      </c>
      <c r="H519" s="315"/>
    </row>
    <row r="520" spans="1:8" s="1" customFormat="1" ht="12.75">
      <c r="A520" s="60" t="s">
        <v>189</v>
      </c>
      <c r="B520" s="114" t="s">
        <v>631</v>
      </c>
      <c r="C520" s="117" t="s">
        <v>187</v>
      </c>
      <c r="D520" s="177">
        <v>51.5</v>
      </c>
      <c r="H520" s="315"/>
    </row>
    <row r="521" spans="1:8" s="1" customFormat="1" ht="12.75">
      <c r="A521" s="310" t="s">
        <v>315</v>
      </c>
      <c r="B521" s="117" t="s">
        <v>273</v>
      </c>
      <c r="C521" s="117"/>
      <c r="D521" s="177">
        <f>SUM(D522)</f>
        <v>2453.264</v>
      </c>
      <c r="H521" s="315"/>
    </row>
    <row r="522" spans="1:8" s="1" customFormat="1" ht="12.75">
      <c r="A522" s="60" t="s">
        <v>226</v>
      </c>
      <c r="B522" s="117" t="s">
        <v>273</v>
      </c>
      <c r="C522" s="117" t="s">
        <v>188</v>
      </c>
      <c r="D522" s="177">
        <f>D523</f>
        <v>2453.264</v>
      </c>
      <c r="H522" s="315"/>
    </row>
    <row r="523" spans="1:8" s="1" customFormat="1" ht="12.75">
      <c r="A523" s="60" t="s">
        <v>189</v>
      </c>
      <c r="B523" s="117" t="s">
        <v>273</v>
      </c>
      <c r="C523" s="117" t="s">
        <v>187</v>
      </c>
      <c r="D523" s="177">
        <v>2453.264</v>
      </c>
      <c r="H523" s="315"/>
    </row>
    <row r="524" spans="1:8" s="1" customFormat="1" ht="25.5">
      <c r="A524" s="53" t="s">
        <v>531</v>
      </c>
      <c r="B524" s="116" t="s">
        <v>66</v>
      </c>
      <c r="C524" s="116"/>
      <c r="D524" s="183">
        <f>D525+D535+D532</f>
        <v>7313</v>
      </c>
      <c r="H524" s="315"/>
    </row>
    <row r="525" spans="1:8" s="1" customFormat="1" ht="12.75">
      <c r="A525" s="46" t="s">
        <v>95</v>
      </c>
      <c r="B525" s="117" t="s">
        <v>275</v>
      </c>
      <c r="C525" s="117"/>
      <c r="D525" s="177">
        <f>D526+D530+D528</f>
        <v>80</v>
      </c>
      <c r="H525" s="315"/>
    </row>
    <row r="526" spans="1:8" s="1" customFormat="1" ht="38.25">
      <c r="A526" s="60" t="s">
        <v>116</v>
      </c>
      <c r="B526" s="117" t="s">
        <v>275</v>
      </c>
      <c r="C526" s="117" t="s">
        <v>198</v>
      </c>
      <c r="D526" s="177">
        <f>D527</f>
        <v>40</v>
      </c>
      <c r="H526" s="315"/>
    </row>
    <row r="527" spans="1:8" s="1" customFormat="1" ht="12.75">
      <c r="A527" s="63" t="s">
        <v>193</v>
      </c>
      <c r="B527" s="117" t="s">
        <v>275</v>
      </c>
      <c r="C527" s="117" t="s">
        <v>194</v>
      </c>
      <c r="D527" s="177">
        <v>40</v>
      </c>
      <c r="H527" s="315"/>
    </row>
    <row r="528" spans="1:8" s="1" customFormat="1" ht="12.75">
      <c r="A528" s="60" t="s">
        <v>226</v>
      </c>
      <c r="B528" s="117" t="s">
        <v>275</v>
      </c>
      <c r="C528" s="117" t="s">
        <v>188</v>
      </c>
      <c r="D528" s="177">
        <f>D529</f>
        <v>20</v>
      </c>
      <c r="H528" s="315"/>
    </row>
    <row r="529" spans="1:8" s="1" customFormat="1" ht="12.75">
      <c r="A529" s="60" t="s">
        <v>189</v>
      </c>
      <c r="B529" s="117" t="s">
        <v>275</v>
      </c>
      <c r="C529" s="117" t="s">
        <v>187</v>
      </c>
      <c r="D529" s="177">
        <v>20</v>
      </c>
      <c r="H529" s="315"/>
    </row>
    <row r="530" spans="1:8" s="1" customFormat="1" ht="25.5">
      <c r="A530" s="153" t="s">
        <v>263</v>
      </c>
      <c r="B530" s="117" t="s">
        <v>275</v>
      </c>
      <c r="C530" s="117" t="s">
        <v>178</v>
      </c>
      <c r="D530" s="177">
        <f>D531</f>
        <v>20</v>
      </c>
      <c r="H530" s="315"/>
    </row>
    <row r="531" spans="1:8" s="1" customFormat="1" ht="25.5">
      <c r="A531" s="50" t="s">
        <v>388</v>
      </c>
      <c r="B531" s="117" t="s">
        <v>275</v>
      </c>
      <c r="C531" s="117" t="s">
        <v>203</v>
      </c>
      <c r="D531" s="177">
        <v>20</v>
      </c>
      <c r="H531" s="315"/>
    </row>
    <row r="532" spans="1:8" s="1" customFormat="1" ht="25.5">
      <c r="A532" s="74" t="s">
        <v>405</v>
      </c>
      <c r="B532" s="117" t="s">
        <v>404</v>
      </c>
      <c r="C532" s="117"/>
      <c r="D532" s="177">
        <f>D533</f>
        <v>7100</v>
      </c>
      <c r="H532" s="315"/>
    </row>
    <row r="533" spans="1:8" s="1" customFormat="1" ht="12.75">
      <c r="A533" s="60" t="s">
        <v>226</v>
      </c>
      <c r="B533" s="115" t="s">
        <v>404</v>
      </c>
      <c r="C533" s="117" t="s">
        <v>188</v>
      </c>
      <c r="D533" s="177">
        <f>D534</f>
        <v>7100</v>
      </c>
      <c r="H533" s="315"/>
    </row>
    <row r="534" spans="1:8" s="1" customFormat="1" ht="12.75">
      <c r="A534" s="60" t="s">
        <v>189</v>
      </c>
      <c r="B534" s="115" t="s">
        <v>404</v>
      </c>
      <c r="C534" s="117" t="s">
        <v>187</v>
      </c>
      <c r="D534" s="177">
        <v>7100</v>
      </c>
      <c r="H534" s="315"/>
    </row>
    <row r="535" spans="1:8" s="1" customFormat="1" ht="25.5">
      <c r="A535" s="74" t="s">
        <v>316</v>
      </c>
      <c r="B535" s="115" t="s">
        <v>276</v>
      </c>
      <c r="C535" s="117"/>
      <c r="D535" s="177">
        <f>D536</f>
        <v>133</v>
      </c>
      <c r="H535" s="315"/>
    </row>
    <row r="536" spans="1:8" s="1" customFormat="1" ht="25.5">
      <c r="A536" s="153" t="s">
        <v>263</v>
      </c>
      <c r="B536" s="115" t="s">
        <v>276</v>
      </c>
      <c r="C536" s="117" t="s">
        <v>178</v>
      </c>
      <c r="D536" s="177">
        <f>D537</f>
        <v>133</v>
      </c>
      <c r="H536" s="315"/>
    </row>
    <row r="537" spans="1:8" s="1" customFormat="1" ht="25.5">
      <c r="A537" s="50" t="s">
        <v>388</v>
      </c>
      <c r="B537" s="115" t="s">
        <v>276</v>
      </c>
      <c r="C537" s="117" t="s">
        <v>203</v>
      </c>
      <c r="D537" s="177">
        <v>133</v>
      </c>
      <c r="H537" s="315"/>
    </row>
    <row r="538" spans="1:8" s="1" customFormat="1" ht="12.75">
      <c r="A538" s="53" t="s">
        <v>406</v>
      </c>
      <c r="B538" s="116" t="s">
        <v>407</v>
      </c>
      <c r="C538" s="116"/>
      <c r="D538" s="183">
        <f>D539</f>
        <v>80</v>
      </c>
      <c r="H538" s="315"/>
    </row>
    <row r="539" spans="1:8" s="1" customFormat="1" ht="12.75">
      <c r="A539" s="46" t="s">
        <v>95</v>
      </c>
      <c r="B539" s="117" t="s">
        <v>408</v>
      </c>
      <c r="C539" s="117"/>
      <c r="D539" s="177">
        <f>D540+D542</f>
        <v>80</v>
      </c>
      <c r="H539" s="315"/>
    </row>
    <row r="540" spans="1:8" s="1" customFormat="1" ht="38.25">
      <c r="A540" s="60" t="s">
        <v>116</v>
      </c>
      <c r="B540" s="117" t="s">
        <v>408</v>
      </c>
      <c r="C540" s="117" t="s">
        <v>198</v>
      </c>
      <c r="D540" s="177">
        <f>D541</f>
        <v>60</v>
      </c>
      <c r="H540" s="315"/>
    </row>
    <row r="541" spans="1:8" s="1" customFormat="1" ht="12.75">
      <c r="A541" s="63" t="s">
        <v>193</v>
      </c>
      <c r="B541" s="117" t="s">
        <v>408</v>
      </c>
      <c r="C541" s="117" t="s">
        <v>194</v>
      </c>
      <c r="D541" s="177">
        <v>60</v>
      </c>
      <c r="H541" s="315"/>
    </row>
    <row r="542" spans="1:8" s="1" customFormat="1" ht="12.75">
      <c r="A542" s="60" t="s">
        <v>226</v>
      </c>
      <c r="B542" s="117" t="s">
        <v>408</v>
      </c>
      <c r="C542" s="117" t="s">
        <v>188</v>
      </c>
      <c r="D542" s="177">
        <f>D543</f>
        <v>20</v>
      </c>
      <c r="H542" s="315"/>
    </row>
    <row r="543" spans="1:8" s="1" customFormat="1" ht="12.75">
      <c r="A543" s="60" t="s">
        <v>189</v>
      </c>
      <c r="B543" s="117" t="s">
        <v>408</v>
      </c>
      <c r="C543" s="117" t="s">
        <v>187</v>
      </c>
      <c r="D543" s="177">
        <v>20</v>
      </c>
      <c r="H543" s="315"/>
    </row>
    <row r="544" spans="1:8" s="1" customFormat="1" ht="12.75">
      <c r="A544" s="109" t="s">
        <v>541</v>
      </c>
      <c r="B544" s="127" t="s">
        <v>18</v>
      </c>
      <c r="C544" s="127"/>
      <c r="D544" s="176">
        <f>D545+D548</f>
        <v>12500.7</v>
      </c>
      <c r="H544" s="315"/>
    </row>
    <row r="545" spans="1:8" s="1" customFormat="1" ht="12.75">
      <c r="A545" s="71" t="s">
        <v>243</v>
      </c>
      <c r="B545" s="117" t="s">
        <v>633</v>
      </c>
      <c r="C545" s="117"/>
      <c r="D545" s="177">
        <f>D546</f>
        <v>150</v>
      </c>
      <c r="H545" s="315"/>
    </row>
    <row r="546" spans="1:8" s="1" customFormat="1" ht="12.75">
      <c r="A546" s="60" t="s">
        <v>226</v>
      </c>
      <c r="B546" s="117" t="s">
        <v>633</v>
      </c>
      <c r="C546" s="117" t="s">
        <v>188</v>
      </c>
      <c r="D546" s="177">
        <f>D547</f>
        <v>150</v>
      </c>
      <c r="H546" s="315"/>
    </row>
    <row r="547" spans="1:8" s="1" customFormat="1" ht="12.75">
      <c r="A547" s="60" t="s">
        <v>189</v>
      </c>
      <c r="B547" s="117" t="s">
        <v>633</v>
      </c>
      <c r="C547" s="117" t="s">
        <v>187</v>
      </c>
      <c r="D547" s="177">
        <v>150</v>
      </c>
      <c r="H547" s="315"/>
    </row>
    <row r="548" spans="1:8" s="1" customFormat="1" ht="25.5">
      <c r="A548" s="71" t="s">
        <v>436</v>
      </c>
      <c r="B548" s="117" t="s">
        <v>435</v>
      </c>
      <c r="C548" s="117"/>
      <c r="D548" s="177">
        <f>D549</f>
        <v>12350.7</v>
      </c>
      <c r="H548" s="315"/>
    </row>
    <row r="549" spans="1:8" s="1" customFormat="1" ht="12.75">
      <c r="A549" s="60" t="s">
        <v>226</v>
      </c>
      <c r="B549" s="117" t="s">
        <v>435</v>
      </c>
      <c r="C549" s="117" t="s">
        <v>188</v>
      </c>
      <c r="D549" s="177">
        <f>D550</f>
        <v>12350.7</v>
      </c>
      <c r="H549" s="315"/>
    </row>
    <row r="550" spans="1:8" s="1" customFormat="1" ht="12.75">
      <c r="A550" s="60" t="s">
        <v>189</v>
      </c>
      <c r="B550" s="117" t="s">
        <v>435</v>
      </c>
      <c r="C550" s="117" t="s">
        <v>187</v>
      </c>
      <c r="D550" s="177">
        <v>12350.7</v>
      </c>
      <c r="H550" s="315"/>
    </row>
    <row r="551" spans="1:8" s="1" customFormat="1" ht="25.5">
      <c r="A551" s="109" t="s">
        <v>494</v>
      </c>
      <c r="B551" s="127" t="s">
        <v>354</v>
      </c>
      <c r="C551" s="127"/>
      <c r="D551" s="176">
        <f>D552</f>
        <v>92</v>
      </c>
      <c r="H551" s="315"/>
    </row>
    <row r="552" spans="1:8" s="1" customFormat="1" ht="25.5">
      <c r="A552" s="46" t="s">
        <v>94</v>
      </c>
      <c r="B552" s="117" t="s">
        <v>355</v>
      </c>
      <c r="C552" s="117"/>
      <c r="D552" s="177">
        <f>D553</f>
        <v>92</v>
      </c>
      <c r="H552" s="315"/>
    </row>
    <row r="553" spans="1:8" s="1" customFormat="1" ht="12.75">
      <c r="A553" s="60" t="s">
        <v>226</v>
      </c>
      <c r="B553" s="117" t="s">
        <v>355</v>
      </c>
      <c r="C553" s="117" t="s">
        <v>188</v>
      </c>
      <c r="D553" s="177">
        <f>D554</f>
        <v>92</v>
      </c>
      <c r="H553" s="315"/>
    </row>
    <row r="554" spans="1:8" s="1" customFormat="1" ht="25.5" customHeight="1">
      <c r="A554" s="60" t="s">
        <v>189</v>
      </c>
      <c r="B554" s="117" t="s">
        <v>355</v>
      </c>
      <c r="C554" s="117" t="s">
        <v>187</v>
      </c>
      <c r="D554" s="177">
        <v>92</v>
      </c>
      <c r="H554" s="315"/>
    </row>
    <row r="555" spans="1:8" s="1" customFormat="1" ht="25.5">
      <c r="A555" s="129" t="s">
        <v>439</v>
      </c>
      <c r="B555" s="127" t="s">
        <v>19</v>
      </c>
      <c r="C555" s="132"/>
      <c r="D555" s="192">
        <f>D556+D561+D567+D570+D576+D579+D582+D573</f>
        <v>26096.766999999996</v>
      </c>
      <c r="H555" s="315"/>
    </row>
    <row r="556" spans="1:8" s="1" customFormat="1" ht="12.75">
      <c r="A556" s="46" t="s">
        <v>115</v>
      </c>
      <c r="B556" s="117" t="s">
        <v>70</v>
      </c>
      <c r="C556" s="165"/>
      <c r="D556" s="181">
        <f>D557+D559</f>
        <v>14603.4</v>
      </c>
      <c r="H556" s="315"/>
    </row>
    <row r="557" spans="1:8" s="1" customFormat="1" ht="38.25">
      <c r="A557" s="60" t="s">
        <v>116</v>
      </c>
      <c r="B557" s="117" t="s">
        <v>70</v>
      </c>
      <c r="C557" s="117" t="s">
        <v>198</v>
      </c>
      <c r="D557" s="182">
        <f>D558</f>
        <v>13901.1</v>
      </c>
      <c r="H557" s="315"/>
    </row>
    <row r="558" spans="1:8" s="1" customFormat="1" ht="12.75">
      <c r="A558" s="63" t="s">
        <v>193</v>
      </c>
      <c r="B558" s="117" t="s">
        <v>70</v>
      </c>
      <c r="C558" s="117" t="s">
        <v>194</v>
      </c>
      <c r="D558" s="185">
        <f>12227+1674.1</f>
        <v>13901.1</v>
      </c>
      <c r="H558" s="315"/>
    </row>
    <row r="559" spans="1:8" s="1" customFormat="1" ht="12.75">
      <c r="A559" s="60" t="s">
        <v>226</v>
      </c>
      <c r="B559" s="117" t="s">
        <v>70</v>
      </c>
      <c r="C559" s="117" t="s">
        <v>188</v>
      </c>
      <c r="D559" s="177">
        <f>D560</f>
        <v>702.3</v>
      </c>
      <c r="H559" s="315"/>
    </row>
    <row r="560" spans="1:8" s="1" customFormat="1" ht="12.75">
      <c r="A560" s="60" t="s">
        <v>189</v>
      </c>
      <c r="B560" s="117" t="s">
        <v>70</v>
      </c>
      <c r="C560" s="117" t="s">
        <v>187</v>
      </c>
      <c r="D560" s="177">
        <v>702.3</v>
      </c>
      <c r="H560" s="315"/>
    </row>
    <row r="561" spans="1:8" s="1" customFormat="1" ht="25.5">
      <c r="A561" s="46" t="s">
        <v>92</v>
      </c>
      <c r="B561" s="117" t="s">
        <v>219</v>
      </c>
      <c r="C561" s="165"/>
      <c r="D561" s="182">
        <f>D562+D564</f>
        <v>2841.196</v>
      </c>
      <c r="H561" s="315"/>
    </row>
    <row r="562" spans="1:8" s="1" customFormat="1" ht="12.75">
      <c r="A562" s="60" t="s">
        <v>226</v>
      </c>
      <c r="B562" s="117" t="s">
        <v>219</v>
      </c>
      <c r="C562" s="117" t="s">
        <v>188</v>
      </c>
      <c r="D562" s="177">
        <f>D563</f>
        <v>2819.2</v>
      </c>
      <c r="H562" s="315"/>
    </row>
    <row r="563" spans="1:8" s="1" customFormat="1" ht="12.75">
      <c r="A563" s="60" t="s">
        <v>189</v>
      </c>
      <c r="B563" s="117" t="s">
        <v>219</v>
      </c>
      <c r="C563" s="117" t="s">
        <v>187</v>
      </c>
      <c r="D563" s="177">
        <f>2821.2-2</f>
        <v>2819.2</v>
      </c>
      <c r="H563" s="315"/>
    </row>
    <row r="564" spans="1:8" s="1" customFormat="1" ht="12.75">
      <c r="A564" s="60" t="s">
        <v>90</v>
      </c>
      <c r="B564" s="117" t="s">
        <v>219</v>
      </c>
      <c r="C564" s="117" t="s">
        <v>87</v>
      </c>
      <c r="D564" s="177">
        <f>D566+D565</f>
        <v>21.996</v>
      </c>
      <c r="H564" s="315"/>
    </row>
    <row r="565" spans="1:8" s="1" customFormat="1" ht="12.75">
      <c r="A565" s="60" t="s">
        <v>288</v>
      </c>
      <c r="B565" s="117" t="s">
        <v>219</v>
      </c>
      <c r="C565" s="117" t="s">
        <v>598</v>
      </c>
      <c r="D565" s="177">
        <v>2</v>
      </c>
      <c r="H565" s="315"/>
    </row>
    <row r="566" spans="1:8" s="1" customFormat="1" ht="12.75">
      <c r="A566" s="60" t="s">
        <v>209</v>
      </c>
      <c r="B566" s="117" t="s">
        <v>219</v>
      </c>
      <c r="C566" s="117" t="s">
        <v>210</v>
      </c>
      <c r="D566" s="177">
        <v>19.996</v>
      </c>
      <c r="H566" s="315"/>
    </row>
    <row r="567" spans="1:8" s="1" customFormat="1" ht="12.75">
      <c r="A567" s="46" t="s">
        <v>109</v>
      </c>
      <c r="B567" s="164" t="s">
        <v>20</v>
      </c>
      <c r="C567" s="165"/>
      <c r="D567" s="182">
        <f>D568</f>
        <v>526</v>
      </c>
      <c r="H567" s="315"/>
    </row>
    <row r="568" spans="1:8" s="1" customFormat="1" ht="12.75">
      <c r="A568" s="60" t="s">
        <v>226</v>
      </c>
      <c r="B568" s="117" t="s">
        <v>20</v>
      </c>
      <c r="C568" s="117" t="s">
        <v>188</v>
      </c>
      <c r="D568" s="177">
        <f>D569</f>
        <v>526</v>
      </c>
      <c r="H568" s="315"/>
    </row>
    <row r="569" spans="1:8" s="1" customFormat="1" ht="12.75">
      <c r="A569" s="60" t="s">
        <v>189</v>
      </c>
      <c r="B569" s="117" t="s">
        <v>20</v>
      </c>
      <c r="C569" s="117" t="s">
        <v>187</v>
      </c>
      <c r="D569" s="177">
        <v>526</v>
      </c>
      <c r="H569" s="315"/>
    </row>
    <row r="570" spans="1:8" s="1" customFormat="1" ht="12.75">
      <c r="A570" s="46" t="s">
        <v>110</v>
      </c>
      <c r="B570" s="115" t="s">
        <v>21</v>
      </c>
      <c r="C570" s="117"/>
      <c r="D570" s="177">
        <f>D571</f>
        <v>1264</v>
      </c>
      <c r="H570" s="315"/>
    </row>
    <row r="571" spans="1:8" s="1" customFormat="1" ht="12.75">
      <c r="A571" s="60" t="s">
        <v>226</v>
      </c>
      <c r="B571" s="115" t="s">
        <v>21</v>
      </c>
      <c r="C571" s="117" t="s">
        <v>188</v>
      </c>
      <c r="D571" s="177">
        <f>D572</f>
        <v>1264</v>
      </c>
      <c r="H571" s="315"/>
    </row>
    <row r="572" spans="1:8" s="1" customFormat="1" ht="12.75">
      <c r="A572" s="60" t="s">
        <v>189</v>
      </c>
      <c r="B572" s="115" t="s">
        <v>21</v>
      </c>
      <c r="C572" s="117" t="s">
        <v>187</v>
      </c>
      <c r="D572" s="177">
        <f>896+368</f>
        <v>1264</v>
      </c>
      <c r="H572" s="315"/>
    </row>
    <row r="573" spans="1:8" s="1" customFormat="1" ht="12.75">
      <c r="A573" s="50" t="s">
        <v>444</v>
      </c>
      <c r="B573" s="117" t="s">
        <v>510</v>
      </c>
      <c r="C573" s="117"/>
      <c r="D573" s="177">
        <f>D574</f>
        <v>100</v>
      </c>
      <c r="H573" s="315"/>
    </row>
    <row r="574" spans="1:8" s="1" customFormat="1" ht="12.75">
      <c r="A574" s="60" t="s">
        <v>226</v>
      </c>
      <c r="B574" s="117" t="s">
        <v>510</v>
      </c>
      <c r="C574" s="117" t="s">
        <v>188</v>
      </c>
      <c r="D574" s="177">
        <f>D575</f>
        <v>100</v>
      </c>
      <c r="H574" s="315"/>
    </row>
    <row r="575" spans="1:8" s="4" customFormat="1" ht="12.75">
      <c r="A575" s="60" t="s">
        <v>189</v>
      </c>
      <c r="B575" s="117" t="s">
        <v>510</v>
      </c>
      <c r="C575" s="117" t="s">
        <v>187</v>
      </c>
      <c r="D575" s="177">
        <v>100</v>
      </c>
      <c r="H575" s="316"/>
    </row>
    <row r="576" spans="1:8" s="4" customFormat="1" ht="26.25" customHeight="1">
      <c r="A576" s="50" t="s">
        <v>441</v>
      </c>
      <c r="B576" s="117" t="s">
        <v>9</v>
      </c>
      <c r="C576" s="117"/>
      <c r="D576" s="177">
        <f>D577</f>
        <v>3214.6</v>
      </c>
      <c r="H576" s="316"/>
    </row>
    <row r="577" spans="1:8" s="4" customFormat="1" ht="12.75">
      <c r="A577" s="60" t="s">
        <v>226</v>
      </c>
      <c r="B577" s="117" t="s">
        <v>9</v>
      </c>
      <c r="C577" s="117" t="s">
        <v>188</v>
      </c>
      <c r="D577" s="177">
        <f>D578</f>
        <v>3214.6</v>
      </c>
      <c r="H577" s="316"/>
    </row>
    <row r="578" spans="1:8" s="4" customFormat="1" ht="12.75">
      <c r="A578" s="60" t="s">
        <v>189</v>
      </c>
      <c r="B578" s="117" t="s">
        <v>9</v>
      </c>
      <c r="C578" s="117" t="s">
        <v>187</v>
      </c>
      <c r="D578" s="177">
        <v>3214.6</v>
      </c>
      <c r="H578" s="316"/>
    </row>
    <row r="579" spans="1:8" s="4" customFormat="1" ht="25.5">
      <c r="A579" s="50" t="s">
        <v>391</v>
      </c>
      <c r="B579" s="117" t="s">
        <v>648</v>
      </c>
      <c r="C579" s="117"/>
      <c r="D579" s="177">
        <f>D580</f>
        <v>0</v>
      </c>
      <c r="H579" s="316"/>
    </row>
    <row r="580" spans="1:8" s="4" customFormat="1" ht="12.75">
      <c r="A580" s="63" t="s">
        <v>227</v>
      </c>
      <c r="B580" s="117" t="s">
        <v>648</v>
      </c>
      <c r="C580" s="117" t="s">
        <v>199</v>
      </c>
      <c r="D580" s="177">
        <f>D581</f>
        <v>0</v>
      </c>
      <c r="H580" s="316"/>
    </row>
    <row r="581" spans="1:8" s="4" customFormat="1" ht="12.75">
      <c r="A581" s="64" t="s">
        <v>179</v>
      </c>
      <c r="B581" s="117" t="s">
        <v>648</v>
      </c>
      <c r="C581" s="117" t="s">
        <v>200</v>
      </c>
      <c r="D581" s="177">
        <v>0</v>
      </c>
      <c r="H581" s="316"/>
    </row>
    <row r="582" spans="1:8" s="4" customFormat="1" ht="12.75">
      <c r="A582" s="50" t="s">
        <v>403</v>
      </c>
      <c r="B582" s="308" t="s">
        <v>644</v>
      </c>
      <c r="C582" s="117"/>
      <c r="D582" s="177">
        <f>D583</f>
        <v>3547.571</v>
      </c>
      <c r="H582" s="316"/>
    </row>
    <row r="583" spans="1:8" s="4" customFormat="1" ht="12.75">
      <c r="A583" s="60" t="s">
        <v>226</v>
      </c>
      <c r="B583" s="308" t="s">
        <v>644</v>
      </c>
      <c r="C583" s="117" t="s">
        <v>188</v>
      </c>
      <c r="D583" s="177">
        <f>D584</f>
        <v>3547.571</v>
      </c>
      <c r="H583" s="316"/>
    </row>
    <row r="584" spans="1:8" s="4" customFormat="1" ht="12.75">
      <c r="A584" s="60" t="s">
        <v>189</v>
      </c>
      <c r="B584" s="308" t="s">
        <v>644</v>
      </c>
      <c r="C584" s="117" t="s">
        <v>187</v>
      </c>
      <c r="D584" s="177">
        <v>3547.571</v>
      </c>
      <c r="H584" s="316"/>
    </row>
    <row r="585" spans="1:8" s="4" customFormat="1" ht="25.5">
      <c r="A585" s="109" t="s">
        <v>495</v>
      </c>
      <c r="B585" s="127" t="s">
        <v>61</v>
      </c>
      <c r="C585" s="127"/>
      <c r="D585" s="176">
        <f>D586+D592</f>
        <v>23029.600000000002</v>
      </c>
      <c r="H585" s="316"/>
    </row>
    <row r="586" spans="1:8" s="4" customFormat="1" ht="25.5">
      <c r="A586" s="44" t="s">
        <v>515</v>
      </c>
      <c r="B586" s="116" t="s">
        <v>62</v>
      </c>
      <c r="C586" s="116"/>
      <c r="D586" s="183">
        <f>D587</f>
        <v>13524.800000000001</v>
      </c>
      <c r="H586" s="316"/>
    </row>
    <row r="587" spans="1:8" s="4" customFormat="1" ht="12.75">
      <c r="A587" s="46" t="s">
        <v>115</v>
      </c>
      <c r="B587" s="121" t="s">
        <v>63</v>
      </c>
      <c r="C587" s="117"/>
      <c r="D587" s="177">
        <f>D588+D590</f>
        <v>13524.800000000001</v>
      </c>
      <c r="H587" s="316"/>
    </row>
    <row r="588" spans="1:8" s="4" customFormat="1" ht="38.25">
      <c r="A588" s="60" t="s">
        <v>116</v>
      </c>
      <c r="B588" s="121" t="s">
        <v>63</v>
      </c>
      <c r="C588" s="117" t="s">
        <v>198</v>
      </c>
      <c r="D588" s="177">
        <f>D589</f>
        <v>12677.6</v>
      </c>
      <c r="H588" s="316"/>
    </row>
    <row r="589" spans="1:8" s="4" customFormat="1" ht="12.75">
      <c r="A589" s="63" t="s">
        <v>193</v>
      </c>
      <c r="B589" s="121" t="s">
        <v>63</v>
      </c>
      <c r="C589" s="117" t="s">
        <v>194</v>
      </c>
      <c r="D589" s="177">
        <f>12377.6+300</f>
        <v>12677.6</v>
      </c>
      <c r="H589" s="316"/>
    </row>
    <row r="590" spans="1:8" s="4" customFormat="1" ht="12.75">
      <c r="A590" s="60" t="s">
        <v>226</v>
      </c>
      <c r="B590" s="121" t="s">
        <v>63</v>
      </c>
      <c r="C590" s="117" t="s">
        <v>188</v>
      </c>
      <c r="D590" s="177">
        <f>D591</f>
        <v>847.2</v>
      </c>
      <c r="H590" s="316"/>
    </row>
    <row r="591" spans="1:8" s="4" customFormat="1" ht="12.75">
      <c r="A591" s="60" t="s">
        <v>189</v>
      </c>
      <c r="B591" s="121" t="s">
        <v>63</v>
      </c>
      <c r="C591" s="117" t="s">
        <v>187</v>
      </c>
      <c r="D591" s="177">
        <v>847.2</v>
      </c>
      <c r="H591" s="316"/>
    </row>
    <row r="592" spans="1:8" s="4" customFormat="1" ht="12.75">
      <c r="A592" s="44" t="s">
        <v>516</v>
      </c>
      <c r="B592" s="116" t="s">
        <v>60</v>
      </c>
      <c r="C592" s="116"/>
      <c r="D592" s="183">
        <f>D593</f>
        <v>9504.800000000001</v>
      </c>
      <c r="H592" s="316"/>
    </row>
    <row r="593" spans="1:8" s="4" customFormat="1" ht="12.75">
      <c r="A593" s="46" t="s">
        <v>102</v>
      </c>
      <c r="B593" s="117" t="s">
        <v>59</v>
      </c>
      <c r="C593" s="117"/>
      <c r="D593" s="177">
        <f>D594</f>
        <v>9504.800000000001</v>
      </c>
      <c r="H593" s="316"/>
    </row>
    <row r="594" spans="1:8" s="4" customFormat="1" ht="12.75">
      <c r="A594" s="46" t="s">
        <v>111</v>
      </c>
      <c r="B594" s="117" t="s">
        <v>59</v>
      </c>
      <c r="C594" s="117" t="s">
        <v>113</v>
      </c>
      <c r="D594" s="177">
        <f>SUM(D595)</f>
        <v>9504.800000000001</v>
      </c>
      <c r="H594" s="316"/>
    </row>
    <row r="595" spans="1:8" s="4" customFormat="1" ht="12.75">
      <c r="A595" s="46" t="s">
        <v>112</v>
      </c>
      <c r="B595" s="117" t="s">
        <v>59</v>
      </c>
      <c r="C595" s="117" t="s">
        <v>114</v>
      </c>
      <c r="D595" s="177">
        <f>12155.2-2650.4</f>
        <v>9504.800000000001</v>
      </c>
      <c r="H595" s="316"/>
    </row>
    <row r="596" spans="1:8" s="4" customFormat="1" ht="25.5">
      <c r="A596" s="129" t="s">
        <v>440</v>
      </c>
      <c r="B596" s="127" t="s">
        <v>332</v>
      </c>
      <c r="C596" s="127"/>
      <c r="D596" s="176">
        <f>D597+D600+D603</f>
        <v>6136.500999999999</v>
      </c>
      <c r="H596" s="316"/>
    </row>
    <row r="597" spans="1:8" s="4" customFormat="1" ht="25.5">
      <c r="A597" s="46" t="s">
        <v>94</v>
      </c>
      <c r="B597" s="117" t="s">
        <v>346</v>
      </c>
      <c r="C597" s="117"/>
      <c r="D597" s="177">
        <f>D598</f>
        <v>100</v>
      </c>
      <c r="H597" s="316"/>
    </row>
    <row r="598" spans="1:8" s="4" customFormat="1" ht="12.75">
      <c r="A598" s="60" t="s">
        <v>226</v>
      </c>
      <c r="B598" s="117" t="s">
        <v>346</v>
      </c>
      <c r="C598" s="117" t="s">
        <v>188</v>
      </c>
      <c r="D598" s="177">
        <f>D599</f>
        <v>100</v>
      </c>
      <c r="H598" s="316"/>
    </row>
    <row r="599" spans="1:8" s="4" customFormat="1" ht="12.75">
      <c r="A599" s="60" t="s">
        <v>189</v>
      </c>
      <c r="B599" s="117" t="s">
        <v>346</v>
      </c>
      <c r="C599" s="117" t="s">
        <v>187</v>
      </c>
      <c r="D599" s="177">
        <v>100</v>
      </c>
      <c r="H599" s="316"/>
    </row>
    <row r="600" spans="1:8" s="4" customFormat="1" ht="25.5">
      <c r="A600" s="46" t="s">
        <v>334</v>
      </c>
      <c r="B600" s="117" t="s">
        <v>333</v>
      </c>
      <c r="C600" s="117"/>
      <c r="D600" s="177">
        <f>D601</f>
        <v>55.181</v>
      </c>
      <c r="H600" s="316"/>
    </row>
    <row r="601" spans="1:8" s="4" customFormat="1" ht="12.75">
      <c r="A601" s="63" t="s">
        <v>89</v>
      </c>
      <c r="B601" s="117" t="s">
        <v>333</v>
      </c>
      <c r="C601" s="117" t="s">
        <v>85</v>
      </c>
      <c r="D601" s="177">
        <f>D602</f>
        <v>55.181</v>
      </c>
      <c r="H601" s="316"/>
    </row>
    <row r="602" spans="1:8" s="4" customFormat="1" ht="12.75">
      <c r="A602" s="46" t="s">
        <v>84</v>
      </c>
      <c r="B602" s="117" t="s">
        <v>333</v>
      </c>
      <c r="C602" s="117" t="s">
        <v>86</v>
      </c>
      <c r="D602" s="177">
        <v>55.181</v>
      </c>
      <c r="H602" s="316"/>
    </row>
    <row r="603" spans="1:8" s="4" customFormat="1" ht="25.5">
      <c r="A603" s="46" t="s">
        <v>121</v>
      </c>
      <c r="B603" s="117" t="s">
        <v>396</v>
      </c>
      <c r="C603" s="117"/>
      <c r="D603" s="177">
        <f>D604+D606</f>
        <v>5981.32</v>
      </c>
      <c r="H603" s="316"/>
    </row>
    <row r="604" spans="1:8" s="4" customFormat="1" ht="38.25">
      <c r="A604" s="60" t="s">
        <v>116</v>
      </c>
      <c r="B604" s="117" t="s">
        <v>396</v>
      </c>
      <c r="C604" s="117" t="s">
        <v>198</v>
      </c>
      <c r="D604" s="177">
        <f>D605</f>
        <v>5596.32</v>
      </c>
      <c r="H604" s="316"/>
    </row>
    <row r="605" spans="1:8" s="4" customFormat="1" ht="12.75">
      <c r="A605" s="63" t="s">
        <v>193</v>
      </c>
      <c r="B605" s="117" t="s">
        <v>396</v>
      </c>
      <c r="C605" s="117" t="s">
        <v>194</v>
      </c>
      <c r="D605" s="177">
        <v>5596.32</v>
      </c>
      <c r="H605" s="316"/>
    </row>
    <row r="606" spans="1:8" s="1" customFormat="1" ht="12.75">
      <c r="A606" s="60" t="s">
        <v>226</v>
      </c>
      <c r="B606" s="117" t="s">
        <v>396</v>
      </c>
      <c r="C606" s="117" t="s">
        <v>188</v>
      </c>
      <c r="D606" s="177">
        <f>D607</f>
        <v>385</v>
      </c>
      <c r="H606" s="315"/>
    </row>
    <row r="607" spans="1:8" s="4" customFormat="1" ht="12.75">
      <c r="A607" s="60" t="s">
        <v>189</v>
      </c>
      <c r="B607" s="117" t="s">
        <v>396</v>
      </c>
      <c r="C607" s="117" t="s">
        <v>187</v>
      </c>
      <c r="D607" s="177">
        <v>385</v>
      </c>
      <c r="H607" s="316"/>
    </row>
    <row r="608" spans="1:8" s="4" customFormat="1" ht="12.75">
      <c r="A608" s="129" t="s">
        <v>512</v>
      </c>
      <c r="B608" s="127" t="s">
        <v>22</v>
      </c>
      <c r="C608" s="127"/>
      <c r="D608" s="176">
        <f>D609+D616</f>
        <v>212368.288</v>
      </c>
      <c r="H608" s="316"/>
    </row>
    <row r="609" spans="1:8" s="4" customFormat="1" ht="25.5">
      <c r="A609" s="65" t="s">
        <v>311</v>
      </c>
      <c r="B609" s="116" t="s">
        <v>278</v>
      </c>
      <c r="C609" s="116"/>
      <c r="D609" s="183">
        <f>D613+D610</f>
        <v>3552.389</v>
      </c>
      <c r="H609" s="316"/>
    </row>
    <row r="610" spans="1:8" s="4" customFormat="1" ht="12.75">
      <c r="A610" s="46" t="s">
        <v>695</v>
      </c>
      <c r="B610" s="117" t="s">
        <v>704</v>
      </c>
      <c r="C610" s="117"/>
      <c r="D610" s="177">
        <f>D611</f>
        <v>2300</v>
      </c>
      <c r="H610" s="316"/>
    </row>
    <row r="611" spans="1:8" s="4" customFormat="1" ht="12.75">
      <c r="A611" s="63" t="s">
        <v>227</v>
      </c>
      <c r="B611" s="117" t="s">
        <v>704</v>
      </c>
      <c r="C611" s="117" t="s">
        <v>199</v>
      </c>
      <c r="D611" s="177">
        <f>D612</f>
        <v>2300</v>
      </c>
      <c r="H611" s="316"/>
    </row>
    <row r="612" spans="1:8" s="4" customFormat="1" ht="12.75">
      <c r="A612" s="64" t="s">
        <v>179</v>
      </c>
      <c r="B612" s="117" t="s">
        <v>704</v>
      </c>
      <c r="C612" s="117" t="s">
        <v>200</v>
      </c>
      <c r="D612" s="177">
        <v>2300</v>
      </c>
      <c r="H612" s="316"/>
    </row>
    <row r="613" spans="1:8" s="4" customFormat="1" ht="12.75">
      <c r="A613" s="46" t="s">
        <v>280</v>
      </c>
      <c r="B613" s="117" t="s">
        <v>279</v>
      </c>
      <c r="C613" s="117"/>
      <c r="D613" s="177">
        <f>D614</f>
        <v>1252.389</v>
      </c>
      <c r="H613" s="316"/>
    </row>
    <row r="614" spans="1:8" s="4" customFormat="1" ht="12.75">
      <c r="A614" s="63" t="s">
        <v>89</v>
      </c>
      <c r="B614" s="117" t="s">
        <v>279</v>
      </c>
      <c r="C614" s="117" t="s">
        <v>85</v>
      </c>
      <c r="D614" s="177">
        <f>D615</f>
        <v>1252.389</v>
      </c>
      <c r="H614" s="316"/>
    </row>
    <row r="615" spans="1:8" s="4" customFormat="1" ht="12.75">
      <c r="A615" s="46" t="s">
        <v>84</v>
      </c>
      <c r="B615" s="117" t="s">
        <v>279</v>
      </c>
      <c r="C615" s="117" t="s">
        <v>86</v>
      </c>
      <c r="D615" s="177">
        <v>1252.389</v>
      </c>
      <c r="H615" s="316"/>
    </row>
    <row r="616" spans="1:8" s="4" customFormat="1" ht="12.75">
      <c r="A616" s="65" t="s">
        <v>289</v>
      </c>
      <c r="B616" s="116" t="s">
        <v>281</v>
      </c>
      <c r="C616" s="116"/>
      <c r="D616" s="183">
        <f>D629+D638+D641+D644+D647+D650+D653+D623+D626+D632+D635+D617+D620</f>
        <v>208815.899</v>
      </c>
      <c r="H616" s="316"/>
    </row>
    <row r="617" spans="1:8" s="4" customFormat="1" ht="25.5">
      <c r="A617" s="46" t="s">
        <v>693</v>
      </c>
      <c r="B617" s="117" t="s">
        <v>692</v>
      </c>
      <c r="C617" s="117"/>
      <c r="D617" s="177">
        <f>D618</f>
        <v>4041.457</v>
      </c>
      <c r="H617" s="316"/>
    </row>
    <row r="618" spans="1:8" s="4" customFormat="1" ht="12.75">
      <c r="A618" s="63" t="s">
        <v>227</v>
      </c>
      <c r="B618" s="117" t="s">
        <v>692</v>
      </c>
      <c r="C618" s="117" t="s">
        <v>199</v>
      </c>
      <c r="D618" s="177">
        <f>D619</f>
        <v>4041.457</v>
      </c>
      <c r="H618" s="316"/>
    </row>
    <row r="619" spans="1:8" s="4" customFormat="1" ht="12.75">
      <c r="A619" s="64" t="s">
        <v>179</v>
      </c>
      <c r="B619" s="117" t="s">
        <v>692</v>
      </c>
      <c r="C619" s="117" t="s">
        <v>200</v>
      </c>
      <c r="D619" s="177">
        <f>3580.457+461</f>
        <v>4041.457</v>
      </c>
      <c r="H619" s="316"/>
    </row>
    <row r="620" spans="1:8" s="4" customFormat="1" ht="12.75">
      <c r="A620" s="46" t="s">
        <v>695</v>
      </c>
      <c r="B620" s="117" t="s">
        <v>694</v>
      </c>
      <c r="C620" s="117"/>
      <c r="D620" s="177">
        <f>D621</f>
        <v>2261.052</v>
      </c>
      <c r="H620" s="316"/>
    </row>
    <row r="621" spans="1:8" s="4" customFormat="1" ht="12.75">
      <c r="A621" s="63" t="s">
        <v>227</v>
      </c>
      <c r="B621" s="117" t="s">
        <v>694</v>
      </c>
      <c r="C621" s="117" t="s">
        <v>199</v>
      </c>
      <c r="D621" s="177">
        <f>D622</f>
        <v>2261.052</v>
      </c>
      <c r="H621" s="316"/>
    </row>
    <row r="622" spans="1:8" s="1" customFormat="1" ht="12.75">
      <c r="A622" s="64" t="s">
        <v>179</v>
      </c>
      <c r="B622" s="117" t="s">
        <v>694</v>
      </c>
      <c r="C622" s="117" t="s">
        <v>200</v>
      </c>
      <c r="D622" s="177">
        <v>2261.052</v>
      </c>
      <c r="H622" s="315"/>
    </row>
    <row r="623" spans="1:8" s="1" customFormat="1" ht="25.5">
      <c r="A623" s="46" t="s">
        <v>664</v>
      </c>
      <c r="B623" s="117" t="s">
        <v>662</v>
      </c>
      <c r="C623" s="117"/>
      <c r="D623" s="177">
        <f>D624</f>
        <v>82146</v>
      </c>
      <c r="E623" s="2"/>
      <c r="H623" s="315"/>
    </row>
    <row r="624" spans="1:8" s="1" customFormat="1" ht="12.75">
      <c r="A624" s="63" t="s">
        <v>227</v>
      </c>
      <c r="B624" s="117" t="s">
        <v>662</v>
      </c>
      <c r="C624" s="117" t="s">
        <v>178</v>
      </c>
      <c r="D624" s="177">
        <f>D625</f>
        <v>82146</v>
      </c>
      <c r="H624" s="315"/>
    </row>
    <row r="625" spans="1:8" s="1" customFormat="1" ht="12.75">
      <c r="A625" s="64" t="s">
        <v>179</v>
      </c>
      <c r="B625" s="117" t="s">
        <v>662</v>
      </c>
      <c r="C625" s="117" t="s">
        <v>192</v>
      </c>
      <c r="D625" s="177">
        <f>79487.8+1622.2+413+623</f>
        <v>82146</v>
      </c>
      <c r="H625" s="315"/>
    </row>
    <row r="626" spans="1:8" s="1" customFormat="1" ht="25.5">
      <c r="A626" s="46" t="s">
        <v>665</v>
      </c>
      <c r="B626" s="117" t="s">
        <v>663</v>
      </c>
      <c r="C626" s="117"/>
      <c r="D626" s="177">
        <f>D627</f>
        <v>23425.65</v>
      </c>
      <c r="H626" s="315"/>
    </row>
    <row r="627" spans="1:8" s="1" customFormat="1" ht="12.75">
      <c r="A627" s="63" t="s">
        <v>227</v>
      </c>
      <c r="B627" s="117" t="s">
        <v>663</v>
      </c>
      <c r="C627" s="117" t="s">
        <v>178</v>
      </c>
      <c r="D627" s="177">
        <f>D628</f>
        <v>23425.65</v>
      </c>
      <c r="F627" s="7"/>
      <c r="H627" s="315"/>
    </row>
    <row r="628" spans="1:8" s="1" customFormat="1" ht="12.75">
      <c r="A628" s="64" t="s">
        <v>179</v>
      </c>
      <c r="B628" s="117" t="s">
        <v>663</v>
      </c>
      <c r="C628" s="117" t="s">
        <v>192</v>
      </c>
      <c r="D628" s="177">
        <v>23425.65</v>
      </c>
      <c r="H628" s="315"/>
    </row>
    <row r="629" spans="1:8" s="1" customFormat="1" ht="38.25">
      <c r="A629" s="46" t="s">
        <v>647</v>
      </c>
      <c r="B629" s="117" t="s">
        <v>646</v>
      </c>
      <c r="C629" s="117"/>
      <c r="D629" s="177">
        <f>D630</f>
        <v>29298.8</v>
      </c>
      <c r="H629" s="315"/>
    </row>
    <row r="630" spans="1:8" s="1" customFormat="1" ht="12.75">
      <c r="A630" s="63" t="s">
        <v>227</v>
      </c>
      <c r="B630" s="117" t="s">
        <v>646</v>
      </c>
      <c r="C630" s="117" t="s">
        <v>178</v>
      </c>
      <c r="D630" s="177">
        <f>D631</f>
        <v>29298.8</v>
      </c>
      <c r="H630" s="315"/>
    </row>
    <row r="631" spans="1:8" s="1" customFormat="1" ht="12.75">
      <c r="A631" s="64" t="s">
        <v>179</v>
      </c>
      <c r="B631" s="117" t="s">
        <v>646</v>
      </c>
      <c r="C631" s="117" t="s">
        <v>192</v>
      </c>
      <c r="D631" s="177">
        <v>29298.8</v>
      </c>
      <c r="H631" s="315"/>
    </row>
    <row r="632" spans="1:8" s="1" customFormat="1" ht="25.5">
      <c r="A632" s="46" t="s">
        <v>661</v>
      </c>
      <c r="B632" s="117" t="s">
        <v>660</v>
      </c>
      <c r="C632" s="117"/>
      <c r="D632" s="177">
        <f>D633</f>
        <v>25012.9</v>
      </c>
      <c r="H632" s="315"/>
    </row>
    <row r="633" spans="1:8" s="1" customFormat="1" ht="12.75">
      <c r="A633" s="63" t="s">
        <v>227</v>
      </c>
      <c r="B633" s="117" t="s">
        <v>660</v>
      </c>
      <c r="C633" s="117" t="s">
        <v>178</v>
      </c>
      <c r="D633" s="177">
        <f>D634</f>
        <v>25012.9</v>
      </c>
      <c r="H633" s="315"/>
    </row>
    <row r="634" spans="1:8" s="1" customFormat="1" ht="12.75">
      <c r="A634" s="64" t="s">
        <v>179</v>
      </c>
      <c r="B634" s="117" t="s">
        <v>660</v>
      </c>
      <c r="C634" s="117" t="s">
        <v>192</v>
      </c>
      <c r="D634" s="177">
        <v>25012.9</v>
      </c>
      <c r="H634" s="315"/>
    </row>
    <row r="635" spans="1:8" s="1" customFormat="1" ht="38.25">
      <c r="A635" s="64" t="s">
        <v>668</v>
      </c>
      <c r="B635" s="117" t="s">
        <v>667</v>
      </c>
      <c r="C635" s="117"/>
      <c r="D635" s="177">
        <f>D636</f>
        <v>29197.7</v>
      </c>
      <c r="H635" s="315"/>
    </row>
    <row r="636" spans="1:8" s="1" customFormat="1" ht="12.75">
      <c r="A636" s="63" t="s">
        <v>227</v>
      </c>
      <c r="B636" s="117" t="s">
        <v>667</v>
      </c>
      <c r="C636" s="117" t="s">
        <v>178</v>
      </c>
      <c r="D636" s="177">
        <f>D637</f>
        <v>29197.7</v>
      </c>
      <c r="H636" s="315"/>
    </row>
    <row r="637" spans="1:8" s="1" customFormat="1" ht="12.75">
      <c r="A637" s="64" t="s">
        <v>197</v>
      </c>
      <c r="B637" s="117" t="s">
        <v>667</v>
      </c>
      <c r="C637" s="117" t="s">
        <v>196</v>
      </c>
      <c r="D637" s="177">
        <v>29197.7</v>
      </c>
      <c r="H637" s="315"/>
    </row>
    <row r="638" spans="1:8" s="1" customFormat="1" ht="25.5">
      <c r="A638" s="46" t="s">
        <v>651</v>
      </c>
      <c r="B638" s="117" t="s">
        <v>650</v>
      </c>
      <c r="C638" s="117"/>
      <c r="D638" s="177">
        <f>D639</f>
        <v>2503.8</v>
      </c>
      <c r="H638" s="315"/>
    </row>
    <row r="639" spans="1:8" s="6" customFormat="1" ht="12.75">
      <c r="A639" s="63" t="s">
        <v>227</v>
      </c>
      <c r="B639" s="117" t="s">
        <v>650</v>
      </c>
      <c r="C639" s="117" t="s">
        <v>199</v>
      </c>
      <c r="D639" s="177">
        <f>D640</f>
        <v>2503.8</v>
      </c>
      <c r="H639" s="321"/>
    </row>
    <row r="640" spans="1:8" s="6" customFormat="1" ht="12.75">
      <c r="A640" s="64" t="s">
        <v>179</v>
      </c>
      <c r="B640" s="117" t="s">
        <v>650</v>
      </c>
      <c r="C640" s="117" t="s">
        <v>200</v>
      </c>
      <c r="D640" s="177">
        <v>2503.8</v>
      </c>
      <c r="H640" s="321"/>
    </row>
    <row r="641" spans="1:8" s="6" customFormat="1" ht="25.5">
      <c r="A641" s="46" t="s">
        <v>659</v>
      </c>
      <c r="B641" s="117" t="s">
        <v>658</v>
      </c>
      <c r="C641" s="117"/>
      <c r="D641" s="177">
        <f>D642</f>
        <v>2997.1</v>
      </c>
      <c r="H641" s="321"/>
    </row>
    <row r="642" spans="1:8" s="6" customFormat="1" ht="12.75">
      <c r="A642" s="63" t="s">
        <v>227</v>
      </c>
      <c r="B642" s="117" t="s">
        <v>658</v>
      </c>
      <c r="C642" s="117" t="s">
        <v>199</v>
      </c>
      <c r="D642" s="177">
        <f>D643</f>
        <v>2997.1</v>
      </c>
      <c r="H642" s="321"/>
    </row>
    <row r="643" spans="1:8" s="1" customFormat="1" ht="12.75">
      <c r="A643" s="64" t="s">
        <v>179</v>
      </c>
      <c r="B643" s="117" t="s">
        <v>658</v>
      </c>
      <c r="C643" s="117" t="s">
        <v>200</v>
      </c>
      <c r="D643" s="177">
        <v>2997.1</v>
      </c>
      <c r="H643" s="315"/>
    </row>
    <row r="644" spans="1:8" s="1" customFormat="1" ht="25.5">
      <c r="A644" s="46" t="s">
        <v>653</v>
      </c>
      <c r="B644" s="117" t="s">
        <v>652</v>
      </c>
      <c r="C644" s="117"/>
      <c r="D644" s="177">
        <f>D645</f>
        <v>1998.32</v>
      </c>
      <c r="H644" s="315"/>
    </row>
    <row r="645" spans="1:8" s="1" customFormat="1" ht="12.75">
      <c r="A645" s="63" t="s">
        <v>227</v>
      </c>
      <c r="B645" s="117" t="s">
        <v>652</v>
      </c>
      <c r="C645" s="117" t="s">
        <v>199</v>
      </c>
      <c r="D645" s="177">
        <f>D646</f>
        <v>1998.32</v>
      </c>
      <c r="H645" s="315"/>
    </row>
    <row r="646" spans="1:8" s="1" customFormat="1" ht="12.75">
      <c r="A646" s="64" t="s">
        <v>179</v>
      </c>
      <c r="B646" s="117" t="s">
        <v>652</v>
      </c>
      <c r="C646" s="117" t="s">
        <v>200</v>
      </c>
      <c r="D646" s="177">
        <v>1998.32</v>
      </c>
      <c r="H646" s="315"/>
    </row>
    <row r="647" spans="1:8" s="1" customFormat="1" ht="25.5">
      <c r="A647" s="46" t="s">
        <v>655</v>
      </c>
      <c r="B647" s="117" t="s">
        <v>654</v>
      </c>
      <c r="C647" s="117"/>
      <c r="D647" s="177">
        <f>D648</f>
        <v>970.72</v>
      </c>
      <c r="H647" s="315"/>
    </row>
    <row r="648" spans="1:8" s="1" customFormat="1" ht="12.75">
      <c r="A648" s="63" t="s">
        <v>227</v>
      </c>
      <c r="B648" s="117" t="s">
        <v>654</v>
      </c>
      <c r="C648" s="117" t="s">
        <v>199</v>
      </c>
      <c r="D648" s="177">
        <f>D649</f>
        <v>970.72</v>
      </c>
      <c r="H648" s="315"/>
    </row>
    <row r="649" spans="1:8" s="1" customFormat="1" ht="12.75">
      <c r="A649" s="64" t="s">
        <v>179</v>
      </c>
      <c r="B649" s="117" t="s">
        <v>654</v>
      </c>
      <c r="C649" s="117" t="s">
        <v>200</v>
      </c>
      <c r="D649" s="177">
        <v>970.72</v>
      </c>
      <c r="H649" s="315"/>
    </row>
    <row r="650" spans="1:8" s="1" customFormat="1" ht="25.5">
      <c r="A650" s="46" t="s">
        <v>657</v>
      </c>
      <c r="B650" s="117" t="s">
        <v>656</v>
      </c>
      <c r="C650" s="117"/>
      <c r="D650" s="177">
        <f>D651</f>
        <v>2997.1</v>
      </c>
      <c r="H650" s="315"/>
    </row>
    <row r="651" spans="1:8" s="1" customFormat="1" ht="12.75">
      <c r="A651" s="63" t="s">
        <v>227</v>
      </c>
      <c r="B651" s="117" t="s">
        <v>656</v>
      </c>
      <c r="C651" s="117" t="s">
        <v>199</v>
      </c>
      <c r="D651" s="177">
        <f>D652</f>
        <v>2997.1</v>
      </c>
      <c r="H651" s="315"/>
    </row>
    <row r="652" spans="1:8" s="1" customFormat="1" ht="12.75">
      <c r="A652" s="64" t="s">
        <v>179</v>
      </c>
      <c r="B652" s="117" t="s">
        <v>656</v>
      </c>
      <c r="C652" s="117" t="s">
        <v>200</v>
      </c>
      <c r="D652" s="177">
        <v>2997.1</v>
      </c>
      <c r="H652" s="315"/>
    </row>
    <row r="653" spans="1:8" s="1" customFormat="1" ht="12.75">
      <c r="A653" s="46" t="s">
        <v>280</v>
      </c>
      <c r="B653" s="117" t="s">
        <v>282</v>
      </c>
      <c r="C653" s="117"/>
      <c r="D653" s="177">
        <f>D654</f>
        <v>1965.3</v>
      </c>
      <c r="H653" s="315"/>
    </row>
    <row r="654" spans="1:8" s="1" customFormat="1" ht="12.75">
      <c r="A654" s="60" t="s">
        <v>226</v>
      </c>
      <c r="B654" s="117" t="s">
        <v>282</v>
      </c>
      <c r="C654" s="117" t="s">
        <v>188</v>
      </c>
      <c r="D654" s="177">
        <f>D655</f>
        <v>1965.3</v>
      </c>
      <c r="H654" s="315"/>
    </row>
    <row r="655" spans="1:8" s="1" customFormat="1" ht="12.75">
      <c r="A655" s="60" t="s">
        <v>189</v>
      </c>
      <c r="B655" s="117" t="s">
        <v>282</v>
      </c>
      <c r="C655" s="117" t="s">
        <v>187</v>
      </c>
      <c r="D655" s="177">
        <f>600+1365.3</f>
        <v>1965.3</v>
      </c>
      <c r="H655" s="315"/>
    </row>
    <row r="656" spans="1:8" s="1" customFormat="1" ht="12.75">
      <c r="A656" s="128" t="s">
        <v>469</v>
      </c>
      <c r="B656" s="127" t="s">
        <v>236</v>
      </c>
      <c r="C656" s="134"/>
      <c r="D656" s="192">
        <f>D657+D664</f>
        <v>4214.245</v>
      </c>
      <c r="H656" s="315"/>
    </row>
    <row r="657" spans="1:8" s="1" customFormat="1" ht="12.75">
      <c r="A657" s="142" t="s">
        <v>201</v>
      </c>
      <c r="B657" s="116" t="s">
        <v>237</v>
      </c>
      <c r="C657" s="116"/>
      <c r="D657" s="183">
        <f>D658+D661</f>
        <v>3164.245</v>
      </c>
      <c r="H657" s="315"/>
    </row>
    <row r="658" spans="1:8" s="1" customFormat="1" ht="12.75">
      <c r="A658" s="64" t="s">
        <v>107</v>
      </c>
      <c r="B658" s="117" t="s">
        <v>238</v>
      </c>
      <c r="C658" s="117"/>
      <c r="D658" s="177">
        <f>D659</f>
        <v>182.5</v>
      </c>
      <c r="H658" s="315"/>
    </row>
    <row r="659" spans="1:8" s="1" customFormat="1" ht="25.5">
      <c r="A659" s="64" t="s">
        <v>190</v>
      </c>
      <c r="B659" s="117" t="s">
        <v>238</v>
      </c>
      <c r="C659" s="117" t="s">
        <v>178</v>
      </c>
      <c r="D659" s="177">
        <f>D660</f>
        <v>182.5</v>
      </c>
      <c r="H659" s="315"/>
    </row>
    <row r="660" spans="1:8" s="1" customFormat="1" ht="12.75">
      <c r="A660" s="64" t="s">
        <v>191</v>
      </c>
      <c r="B660" s="117" t="s">
        <v>238</v>
      </c>
      <c r="C660" s="117" t="s">
        <v>192</v>
      </c>
      <c r="D660" s="177">
        <v>182.5</v>
      </c>
      <c r="H660" s="315"/>
    </row>
    <row r="661" spans="1:8" s="1" customFormat="1" ht="38.25">
      <c r="A661" s="64" t="s">
        <v>468</v>
      </c>
      <c r="B661" s="117" t="s">
        <v>242</v>
      </c>
      <c r="C661" s="117"/>
      <c r="D661" s="177">
        <f>D662</f>
        <v>2981.745</v>
      </c>
      <c r="H661" s="315"/>
    </row>
    <row r="662" spans="1:8" s="1" customFormat="1" ht="25.5">
      <c r="A662" s="64" t="s">
        <v>190</v>
      </c>
      <c r="B662" s="117" t="s">
        <v>242</v>
      </c>
      <c r="C662" s="117" t="s">
        <v>178</v>
      </c>
      <c r="D662" s="177">
        <f>SUM(D663:D663)</f>
        <v>2981.745</v>
      </c>
      <c r="H662" s="315"/>
    </row>
    <row r="663" spans="1:8" s="1" customFormat="1" ht="12.75">
      <c r="A663" s="64" t="s">
        <v>191</v>
      </c>
      <c r="B663" s="117" t="s">
        <v>242</v>
      </c>
      <c r="C663" s="117" t="s">
        <v>192</v>
      </c>
      <c r="D663" s="177">
        <v>2981.745</v>
      </c>
      <c r="H663" s="315"/>
    </row>
    <row r="664" spans="1:8" s="1" customFormat="1" ht="25.5">
      <c r="A664" s="142" t="s">
        <v>551</v>
      </c>
      <c r="B664" s="116" t="s">
        <v>239</v>
      </c>
      <c r="C664" s="116"/>
      <c r="D664" s="183">
        <f>D665+D668+D671</f>
        <v>1050</v>
      </c>
      <c r="H664" s="315"/>
    </row>
    <row r="665" spans="1:8" s="1" customFormat="1" ht="12.75">
      <c r="A665" s="64" t="s">
        <v>266</v>
      </c>
      <c r="B665" s="117" t="s">
        <v>284</v>
      </c>
      <c r="C665" s="117"/>
      <c r="D665" s="177">
        <f>D666</f>
        <v>500</v>
      </c>
      <c r="H665" s="315"/>
    </row>
    <row r="666" spans="1:8" s="1" customFormat="1" ht="25.5">
      <c r="A666" s="64" t="s">
        <v>190</v>
      </c>
      <c r="B666" s="117" t="s">
        <v>284</v>
      </c>
      <c r="C666" s="117" t="s">
        <v>178</v>
      </c>
      <c r="D666" s="177">
        <f>D667</f>
        <v>500</v>
      </c>
      <c r="E666" s="2"/>
      <c r="H666" s="315"/>
    </row>
    <row r="667" spans="1:8" s="1" customFormat="1" ht="12.75">
      <c r="A667" s="64" t="s">
        <v>197</v>
      </c>
      <c r="B667" s="117" t="s">
        <v>284</v>
      </c>
      <c r="C667" s="117" t="s">
        <v>196</v>
      </c>
      <c r="D667" s="177">
        <v>500</v>
      </c>
      <c r="H667" s="315"/>
    </row>
    <row r="668" spans="1:8" s="1" customFormat="1" ht="12.75">
      <c r="A668" s="64" t="s">
        <v>268</v>
      </c>
      <c r="B668" s="117" t="s">
        <v>283</v>
      </c>
      <c r="C668" s="117"/>
      <c r="D668" s="177">
        <f>D669</f>
        <v>370</v>
      </c>
      <c r="H668" s="315"/>
    </row>
    <row r="669" spans="1:8" s="1" customFormat="1" ht="25.5">
      <c r="A669" s="64" t="s">
        <v>190</v>
      </c>
      <c r="B669" s="117" t="s">
        <v>283</v>
      </c>
      <c r="C669" s="117" t="s">
        <v>178</v>
      </c>
      <c r="D669" s="177">
        <f>D670</f>
        <v>370</v>
      </c>
      <c r="H669" s="315"/>
    </row>
    <row r="670" spans="1:8" s="1" customFormat="1" ht="12.75">
      <c r="A670" s="64" t="s">
        <v>197</v>
      </c>
      <c r="B670" s="117" t="s">
        <v>283</v>
      </c>
      <c r="C670" s="117" t="s">
        <v>196</v>
      </c>
      <c r="D670" s="177">
        <v>370</v>
      </c>
      <c r="H670" s="315"/>
    </row>
    <row r="671" spans="1:8" s="1" customFormat="1" ht="41.25" customHeight="1">
      <c r="A671" s="64" t="s">
        <v>269</v>
      </c>
      <c r="B671" s="117" t="s">
        <v>360</v>
      </c>
      <c r="C671" s="117"/>
      <c r="D671" s="177">
        <f>D672</f>
        <v>180</v>
      </c>
      <c r="H671" s="315"/>
    </row>
    <row r="672" spans="1:8" s="1" customFormat="1" ht="25.5">
      <c r="A672" s="64" t="s">
        <v>190</v>
      </c>
      <c r="B672" s="117" t="s">
        <v>360</v>
      </c>
      <c r="C672" s="117" t="s">
        <v>178</v>
      </c>
      <c r="D672" s="177">
        <f>D673</f>
        <v>180</v>
      </c>
      <c r="H672" s="315"/>
    </row>
    <row r="673" spans="1:8" s="1" customFormat="1" ht="12.75">
      <c r="A673" s="64" t="s">
        <v>197</v>
      </c>
      <c r="B673" s="117" t="s">
        <v>360</v>
      </c>
      <c r="C673" s="117" t="s">
        <v>196</v>
      </c>
      <c r="D673" s="177">
        <v>180</v>
      </c>
      <c r="H673" s="315"/>
    </row>
    <row r="674" spans="1:8" s="1" customFormat="1" ht="25.5">
      <c r="A674" s="109" t="s">
        <v>461</v>
      </c>
      <c r="B674" s="133" t="s">
        <v>41</v>
      </c>
      <c r="C674" s="127"/>
      <c r="D674" s="176">
        <f>D682+D687+D700+D705+D710+D713+D697+D675+D692</f>
        <v>77406.70000000001</v>
      </c>
      <c r="H674" s="315"/>
    </row>
    <row r="675" spans="1:8" s="1" customFormat="1" ht="12.75">
      <c r="A675" s="50" t="s">
        <v>106</v>
      </c>
      <c r="B675" s="121" t="s">
        <v>253</v>
      </c>
      <c r="C675" s="117"/>
      <c r="D675" s="177">
        <f>D676+D678+D680</f>
        <v>23440.3</v>
      </c>
      <c r="H675" s="315"/>
    </row>
    <row r="676" spans="1:8" s="1" customFormat="1" ht="38.25">
      <c r="A676" s="60" t="s">
        <v>116</v>
      </c>
      <c r="B676" s="121" t="s">
        <v>253</v>
      </c>
      <c r="C676" s="117" t="s">
        <v>198</v>
      </c>
      <c r="D676" s="177">
        <f>D677</f>
        <v>8281.3</v>
      </c>
      <c r="H676" s="315"/>
    </row>
    <row r="677" spans="1:8" s="1" customFormat="1" ht="12.75">
      <c r="A677" s="60" t="s">
        <v>255</v>
      </c>
      <c r="B677" s="121" t="s">
        <v>253</v>
      </c>
      <c r="C677" s="117" t="s">
        <v>254</v>
      </c>
      <c r="D677" s="177">
        <f>7747.3+534</f>
        <v>8281.3</v>
      </c>
      <c r="H677" s="315"/>
    </row>
    <row r="678" spans="1:8" s="1" customFormat="1" ht="12.75">
      <c r="A678" s="60" t="s">
        <v>226</v>
      </c>
      <c r="B678" s="121" t="s">
        <v>253</v>
      </c>
      <c r="C678" s="117" t="s">
        <v>188</v>
      </c>
      <c r="D678" s="177">
        <f>D679</f>
        <v>14906</v>
      </c>
      <c r="H678" s="315"/>
    </row>
    <row r="679" spans="1:8" s="1" customFormat="1" ht="12.75">
      <c r="A679" s="60" t="s">
        <v>189</v>
      </c>
      <c r="B679" s="121" t="s">
        <v>253</v>
      </c>
      <c r="C679" s="117" t="s">
        <v>187</v>
      </c>
      <c r="D679" s="177">
        <f>14525.1+247.6+133.3</f>
        <v>14906</v>
      </c>
      <c r="H679" s="315"/>
    </row>
    <row r="680" spans="1:8" s="1" customFormat="1" ht="12.75">
      <c r="A680" s="63" t="s">
        <v>90</v>
      </c>
      <c r="B680" s="121" t="s">
        <v>253</v>
      </c>
      <c r="C680" s="117" t="s">
        <v>87</v>
      </c>
      <c r="D680" s="177">
        <f>D681</f>
        <v>253</v>
      </c>
      <c r="H680" s="315"/>
    </row>
    <row r="681" spans="1:8" s="1" customFormat="1" ht="12.75">
      <c r="A681" s="63" t="s">
        <v>209</v>
      </c>
      <c r="B681" s="121" t="s">
        <v>253</v>
      </c>
      <c r="C681" s="117" t="s">
        <v>210</v>
      </c>
      <c r="D681" s="177">
        <f>251+2</f>
        <v>253</v>
      </c>
      <c r="H681" s="315"/>
    </row>
    <row r="682" spans="1:8" s="1" customFormat="1" ht="12.75">
      <c r="A682" s="50" t="s">
        <v>115</v>
      </c>
      <c r="B682" s="121" t="s">
        <v>42</v>
      </c>
      <c r="C682" s="117"/>
      <c r="D682" s="177">
        <f>D683+D685</f>
        <v>47945.200000000004</v>
      </c>
      <c r="H682" s="315"/>
    </row>
    <row r="683" spans="1:8" s="1" customFormat="1" ht="38.25">
      <c r="A683" s="60" t="s">
        <v>116</v>
      </c>
      <c r="B683" s="121" t="s">
        <v>42</v>
      </c>
      <c r="C683" s="117" t="s">
        <v>198</v>
      </c>
      <c r="D683" s="177">
        <f>D684</f>
        <v>47187.9</v>
      </c>
      <c r="H683" s="315"/>
    </row>
    <row r="684" spans="1:8" s="6" customFormat="1" ht="12.75">
      <c r="A684" s="63" t="s">
        <v>193</v>
      </c>
      <c r="B684" s="121" t="s">
        <v>42</v>
      </c>
      <c r="C684" s="117" t="s">
        <v>194</v>
      </c>
      <c r="D684" s="177">
        <v>47187.9</v>
      </c>
      <c r="H684" s="321"/>
    </row>
    <row r="685" spans="1:8" s="6" customFormat="1" ht="12.75">
      <c r="A685" s="60" t="s">
        <v>226</v>
      </c>
      <c r="B685" s="121" t="s">
        <v>42</v>
      </c>
      <c r="C685" s="117" t="s">
        <v>188</v>
      </c>
      <c r="D685" s="177">
        <f>D686</f>
        <v>757.3</v>
      </c>
      <c r="H685" s="321"/>
    </row>
    <row r="686" spans="1:8" s="6" customFormat="1" ht="12.75">
      <c r="A686" s="60" t="s">
        <v>189</v>
      </c>
      <c r="B686" s="121" t="s">
        <v>42</v>
      </c>
      <c r="C686" s="117" t="s">
        <v>187</v>
      </c>
      <c r="D686" s="177">
        <v>757.3</v>
      </c>
      <c r="H686" s="321"/>
    </row>
    <row r="687" spans="1:8" s="6" customFormat="1" ht="25.5">
      <c r="A687" s="46" t="s">
        <v>92</v>
      </c>
      <c r="B687" s="117" t="s">
        <v>53</v>
      </c>
      <c r="C687" s="117"/>
      <c r="D687" s="177">
        <f>SUM(D688,D690)</f>
        <v>2015</v>
      </c>
      <c r="H687" s="321"/>
    </row>
    <row r="688" spans="1:8" s="6" customFormat="1" ht="12.75">
      <c r="A688" s="60" t="s">
        <v>226</v>
      </c>
      <c r="B688" s="117" t="s">
        <v>53</v>
      </c>
      <c r="C688" s="117" t="s">
        <v>188</v>
      </c>
      <c r="D688" s="177">
        <f>D689</f>
        <v>1980</v>
      </c>
      <c r="H688" s="321"/>
    </row>
    <row r="689" spans="1:8" s="6" customFormat="1" ht="12.75">
      <c r="A689" s="60" t="s">
        <v>189</v>
      </c>
      <c r="B689" s="117" t="s">
        <v>53</v>
      </c>
      <c r="C689" s="117" t="s">
        <v>187</v>
      </c>
      <c r="D689" s="177">
        <v>1980</v>
      </c>
      <c r="H689" s="321"/>
    </row>
    <row r="690" spans="1:8" s="6" customFormat="1" ht="12.75">
      <c r="A690" s="63" t="s">
        <v>90</v>
      </c>
      <c r="B690" s="117" t="s">
        <v>53</v>
      </c>
      <c r="C690" s="117" t="s">
        <v>87</v>
      </c>
      <c r="D690" s="177">
        <f>D691</f>
        <v>35</v>
      </c>
      <c r="H690" s="321"/>
    </row>
    <row r="691" spans="1:8" s="6" customFormat="1" ht="12.75">
      <c r="A691" s="63" t="s">
        <v>209</v>
      </c>
      <c r="B691" s="117" t="s">
        <v>53</v>
      </c>
      <c r="C691" s="117" t="s">
        <v>210</v>
      </c>
      <c r="D691" s="177">
        <v>35</v>
      </c>
      <c r="H691" s="321"/>
    </row>
    <row r="692" spans="1:8" s="6" customFormat="1" ht="25.5">
      <c r="A692" s="63" t="s">
        <v>100</v>
      </c>
      <c r="B692" s="114" t="s">
        <v>471</v>
      </c>
      <c r="C692" s="117"/>
      <c r="D692" s="177">
        <f>D693+D695</f>
        <v>664.05</v>
      </c>
      <c r="H692" s="321"/>
    </row>
    <row r="693" spans="1:8" s="6" customFormat="1" ht="38.25">
      <c r="A693" s="60" t="s">
        <v>116</v>
      </c>
      <c r="B693" s="114" t="s">
        <v>471</v>
      </c>
      <c r="C693" s="117" t="s">
        <v>198</v>
      </c>
      <c r="D693" s="177">
        <f>D694</f>
        <v>613.55</v>
      </c>
      <c r="H693" s="321"/>
    </row>
    <row r="694" spans="1:8" s="6" customFormat="1" ht="12.75">
      <c r="A694" s="63" t="s">
        <v>193</v>
      </c>
      <c r="B694" s="114" t="s">
        <v>471</v>
      </c>
      <c r="C694" s="117" t="s">
        <v>194</v>
      </c>
      <c r="D694" s="177">
        <v>613.55</v>
      </c>
      <c r="H694" s="321"/>
    </row>
    <row r="695" spans="1:8" s="6" customFormat="1" ht="12.75">
      <c r="A695" s="60" t="s">
        <v>226</v>
      </c>
      <c r="B695" s="114" t="s">
        <v>471</v>
      </c>
      <c r="C695" s="117" t="s">
        <v>188</v>
      </c>
      <c r="D695" s="177">
        <f>D696</f>
        <v>50.5</v>
      </c>
      <c r="H695" s="321"/>
    </row>
    <row r="696" spans="1:8" s="6" customFormat="1" ht="12.75">
      <c r="A696" s="60" t="s">
        <v>189</v>
      </c>
      <c r="B696" s="114" t="s">
        <v>471</v>
      </c>
      <c r="C696" s="117" t="s">
        <v>187</v>
      </c>
      <c r="D696" s="177">
        <v>50.5</v>
      </c>
      <c r="H696" s="321"/>
    </row>
    <row r="697" spans="1:8" s="6" customFormat="1" ht="25.5">
      <c r="A697" s="74" t="s">
        <v>247</v>
      </c>
      <c r="B697" s="121" t="s">
        <v>248</v>
      </c>
      <c r="C697" s="117"/>
      <c r="D697" s="177">
        <f>D698</f>
        <v>1.3</v>
      </c>
      <c r="H697" s="321"/>
    </row>
    <row r="698" spans="1:8" s="6" customFormat="1" ht="12.75">
      <c r="A698" s="60" t="s">
        <v>226</v>
      </c>
      <c r="B698" s="121" t="s">
        <v>248</v>
      </c>
      <c r="C698" s="117" t="s">
        <v>188</v>
      </c>
      <c r="D698" s="177">
        <f>D699</f>
        <v>1.3</v>
      </c>
      <c r="H698" s="321"/>
    </row>
    <row r="699" spans="1:8" s="6" customFormat="1" ht="12.75">
      <c r="A699" s="60" t="s">
        <v>189</v>
      </c>
      <c r="B699" s="121" t="s">
        <v>248</v>
      </c>
      <c r="C699" s="117" t="s">
        <v>187</v>
      </c>
      <c r="D699" s="177">
        <v>1.3</v>
      </c>
      <c r="H699" s="321"/>
    </row>
    <row r="700" spans="1:8" s="6" customFormat="1" ht="25.5">
      <c r="A700" s="311" t="s">
        <v>119</v>
      </c>
      <c r="B700" s="121" t="s">
        <v>260</v>
      </c>
      <c r="C700" s="117"/>
      <c r="D700" s="177">
        <f>D701+D703</f>
        <v>1880.8</v>
      </c>
      <c r="H700" s="321"/>
    </row>
    <row r="701" spans="1:8" s="6" customFormat="1" ht="38.25">
      <c r="A701" s="60" t="s">
        <v>116</v>
      </c>
      <c r="B701" s="121" t="s">
        <v>260</v>
      </c>
      <c r="C701" s="117" t="s">
        <v>198</v>
      </c>
      <c r="D701" s="177">
        <f>D702</f>
        <v>1740.8</v>
      </c>
      <c r="H701" s="321"/>
    </row>
    <row r="702" spans="1:8" s="6" customFormat="1" ht="12.75">
      <c r="A702" s="63" t="s">
        <v>193</v>
      </c>
      <c r="B702" s="121" t="s">
        <v>260</v>
      </c>
      <c r="C702" s="117" t="s">
        <v>194</v>
      </c>
      <c r="D702" s="177">
        <v>1740.8</v>
      </c>
      <c r="H702" s="321"/>
    </row>
    <row r="703" spans="1:8" s="6" customFormat="1" ht="12.75">
      <c r="A703" s="60" t="s">
        <v>226</v>
      </c>
      <c r="B703" s="121" t="s">
        <v>260</v>
      </c>
      <c r="C703" s="117" t="s">
        <v>188</v>
      </c>
      <c r="D703" s="177">
        <f>D704</f>
        <v>140</v>
      </c>
      <c r="H703" s="321"/>
    </row>
    <row r="704" spans="1:8" s="6" customFormat="1" ht="12.75">
      <c r="A704" s="60" t="s">
        <v>189</v>
      </c>
      <c r="B704" s="121" t="s">
        <v>260</v>
      </c>
      <c r="C704" s="117" t="s">
        <v>187</v>
      </c>
      <c r="D704" s="177">
        <v>140</v>
      </c>
      <c r="H704" s="321"/>
    </row>
    <row r="705" spans="1:8" s="6" customFormat="1" ht="12.75">
      <c r="A705" s="46" t="s">
        <v>99</v>
      </c>
      <c r="B705" s="122" t="s">
        <v>340</v>
      </c>
      <c r="C705" s="117"/>
      <c r="D705" s="177">
        <f>D708+D706</f>
        <v>975.55</v>
      </c>
      <c r="H705" s="321"/>
    </row>
    <row r="706" spans="1:8" s="6" customFormat="1" ht="38.25">
      <c r="A706" s="60" t="s">
        <v>116</v>
      </c>
      <c r="B706" s="122" t="s">
        <v>340</v>
      </c>
      <c r="C706" s="117" t="s">
        <v>198</v>
      </c>
      <c r="D706" s="177">
        <f>D707</f>
        <v>800.55</v>
      </c>
      <c r="H706" s="321"/>
    </row>
    <row r="707" spans="1:8" s="6" customFormat="1" ht="12.75">
      <c r="A707" s="63" t="s">
        <v>193</v>
      </c>
      <c r="B707" s="122" t="s">
        <v>340</v>
      </c>
      <c r="C707" s="117" t="s">
        <v>194</v>
      </c>
      <c r="D707" s="177">
        <v>800.55</v>
      </c>
      <c r="H707" s="321"/>
    </row>
    <row r="708" spans="1:8" s="6" customFormat="1" ht="12.75">
      <c r="A708" s="60" t="s">
        <v>226</v>
      </c>
      <c r="B708" s="122" t="s">
        <v>340</v>
      </c>
      <c r="C708" s="117" t="s">
        <v>188</v>
      </c>
      <c r="D708" s="177">
        <f>D709</f>
        <v>175</v>
      </c>
      <c r="H708" s="321"/>
    </row>
    <row r="709" spans="1:8" s="6" customFormat="1" ht="12.75">
      <c r="A709" s="60" t="s">
        <v>189</v>
      </c>
      <c r="B709" s="122" t="s">
        <v>340</v>
      </c>
      <c r="C709" s="117" t="s">
        <v>187</v>
      </c>
      <c r="D709" s="177">
        <v>175</v>
      </c>
      <c r="H709" s="321"/>
    </row>
    <row r="710" spans="1:8" s="6" customFormat="1" ht="38.25">
      <c r="A710" s="60" t="s">
        <v>120</v>
      </c>
      <c r="B710" s="122" t="s">
        <v>46</v>
      </c>
      <c r="C710" s="117"/>
      <c r="D710" s="177">
        <f>D711</f>
        <v>7</v>
      </c>
      <c r="H710" s="321"/>
    </row>
    <row r="711" spans="1:8" s="6" customFormat="1" ht="12.75">
      <c r="A711" s="60" t="s">
        <v>226</v>
      </c>
      <c r="B711" s="122" t="s">
        <v>46</v>
      </c>
      <c r="C711" s="117" t="s">
        <v>188</v>
      </c>
      <c r="D711" s="177">
        <f>D712</f>
        <v>7</v>
      </c>
      <c r="H711" s="321"/>
    </row>
    <row r="712" spans="1:8" s="6" customFormat="1" ht="12.75">
      <c r="A712" s="60" t="s">
        <v>189</v>
      </c>
      <c r="B712" s="122" t="s">
        <v>46</v>
      </c>
      <c r="C712" s="117" t="s">
        <v>187</v>
      </c>
      <c r="D712" s="177">
        <v>7</v>
      </c>
      <c r="H712" s="321"/>
    </row>
    <row r="713" spans="1:8" s="6" customFormat="1" ht="12.75">
      <c r="A713" s="311" t="s">
        <v>118</v>
      </c>
      <c r="B713" s="121" t="s">
        <v>47</v>
      </c>
      <c r="C713" s="117"/>
      <c r="D713" s="177">
        <f>D714+D716</f>
        <v>477.5</v>
      </c>
      <c r="H713" s="321"/>
    </row>
    <row r="714" spans="1:8" s="6" customFormat="1" ht="38.25">
      <c r="A714" s="60" t="s">
        <v>116</v>
      </c>
      <c r="B714" s="121" t="s">
        <v>47</v>
      </c>
      <c r="C714" s="117" t="s">
        <v>198</v>
      </c>
      <c r="D714" s="177">
        <f>D715</f>
        <v>442.5</v>
      </c>
      <c r="H714" s="321"/>
    </row>
    <row r="715" spans="1:8" s="6" customFormat="1" ht="12.75">
      <c r="A715" s="63" t="s">
        <v>193</v>
      </c>
      <c r="B715" s="121" t="s">
        <v>47</v>
      </c>
      <c r="C715" s="117" t="s">
        <v>194</v>
      </c>
      <c r="D715" s="177">
        <f>400.3+42.2</f>
        <v>442.5</v>
      </c>
      <c r="H715" s="321"/>
    </row>
    <row r="716" spans="1:8" s="6" customFormat="1" ht="12.75">
      <c r="A716" s="60" t="s">
        <v>226</v>
      </c>
      <c r="B716" s="121" t="s">
        <v>47</v>
      </c>
      <c r="C716" s="117" t="s">
        <v>188</v>
      </c>
      <c r="D716" s="177">
        <f>D717</f>
        <v>35</v>
      </c>
      <c r="H716" s="321"/>
    </row>
    <row r="717" spans="1:8" s="6" customFormat="1" ht="12.75">
      <c r="A717" s="60" t="s">
        <v>189</v>
      </c>
      <c r="B717" s="121" t="s">
        <v>47</v>
      </c>
      <c r="C717" s="117" t="s">
        <v>187</v>
      </c>
      <c r="D717" s="177">
        <v>35</v>
      </c>
      <c r="H717" s="321"/>
    </row>
    <row r="718" spans="1:8" s="6" customFormat="1" ht="25.5">
      <c r="A718" s="109" t="s">
        <v>492</v>
      </c>
      <c r="B718" s="133" t="s">
        <v>261</v>
      </c>
      <c r="C718" s="127"/>
      <c r="D718" s="176">
        <f>D719</f>
        <v>17526.8</v>
      </c>
      <c r="H718" s="321"/>
    </row>
    <row r="719" spans="1:8" s="6" customFormat="1" ht="12.75">
      <c r="A719" s="50" t="s">
        <v>115</v>
      </c>
      <c r="B719" s="121" t="s">
        <v>262</v>
      </c>
      <c r="C719" s="117"/>
      <c r="D719" s="177">
        <f>D720+D722</f>
        <v>17526.8</v>
      </c>
      <c r="H719" s="321"/>
    </row>
    <row r="720" spans="1:8" s="6" customFormat="1" ht="38.25">
      <c r="A720" s="60" t="s">
        <v>116</v>
      </c>
      <c r="B720" s="121" t="s">
        <v>262</v>
      </c>
      <c r="C720" s="117" t="s">
        <v>198</v>
      </c>
      <c r="D720" s="177">
        <f>D721</f>
        <v>16716.6</v>
      </c>
      <c r="H720" s="321"/>
    </row>
    <row r="721" spans="1:8" s="6" customFormat="1" ht="12.75">
      <c r="A721" s="63" t="s">
        <v>193</v>
      </c>
      <c r="B721" s="121" t="s">
        <v>262</v>
      </c>
      <c r="C721" s="117" t="s">
        <v>194</v>
      </c>
      <c r="D721" s="177">
        <v>16716.6</v>
      </c>
      <c r="H721" s="321"/>
    </row>
    <row r="722" spans="1:8" s="6" customFormat="1" ht="12.75">
      <c r="A722" s="60" t="s">
        <v>226</v>
      </c>
      <c r="B722" s="121" t="s">
        <v>262</v>
      </c>
      <c r="C722" s="117" t="s">
        <v>188</v>
      </c>
      <c r="D722" s="177">
        <f>D723</f>
        <v>810.2</v>
      </c>
      <c r="H722" s="321"/>
    </row>
    <row r="723" spans="1:8" s="6" customFormat="1" ht="12.75">
      <c r="A723" s="60" t="s">
        <v>189</v>
      </c>
      <c r="B723" s="121" t="s">
        <v>262</v>
      </c>
      <c r="C723" s="117" t="s">
        <v>187</v>
      </c>
      <c r="D723" s="177">
        <v>810.2</v>
      </c>
      <c r="H723" s="321"/>
    </row>
    <row r="724" spans="1:8" s="6" customFormat="1" ht="25.5">
      <c r="A724" s="128" t="s">
        <v>583</v>
      </c>
      <c r="B724" s="127" t="s">
        <v>342</v>
      </c>
      <c r="C724" s="134"/>
      <c r="D724" s="176">
        <f>D725+D728</f>
        <v>210</v>
      </c>
      <c r="H724" s="321"/>
    </row>
    <row r="725" spans="1:8" s="6" customFormat="1" ht="25.5">
      <c r="A725" s="46" t="s">
        <v>94</v>
      </c>
      <c r="B725" s="117" t="s">
        <v>347</v>
      </c>
      <c r="C725" s="171"/>
      <c r="D725" s="186">
        <f>D726</f>
        <v>10</v>
      </c>
      <c r="H725" s="321"/>
    </row>
    <row r="726" spans="1:8" s="6" customFormat="1" ht="12.75">
      <c r="A726" s="60" t="s">
        <v>226</v>
      </c>
      <c r="B726" s="117" t="s">
        <v>347</v>
      </c>
      <c r="C726" s="172">
        <v>200</v>
      </c>
      <c r="D726" s="182">
        <f>D727</f>
        <v>10</v>
      </c>
      <c r="H726" s="321"/>
    </row>
    <row r="727" spans="1:8" s="6" customFormat="1" ht="12.75">
      <c r="A727" s="60" t="s">
        <v>189</v>
      </c>
      <c r="B727" s="117" t="s">
        <v>347</v>
      </c>
      <c r="C727" s="172">
        <v>240</v>
      </c>
      <c r="D727" s="182">
        <v>10</v>
      </c>
      <c r="H727" s="321"/>
    </row>
    <row r="728" spans="1:8" s="6" customFormat="1" ht="25.5">
      <c r="A728" s="46" t="s">
        <v>629</v>
      </c>
      <c r="B728" s="301" t="s">
        <v>628</v>
      </c>
      <c r="C728" s="302"/>
      <c r="D728" s="182">
        <f>D729</f>
        <v>200</v>
      </c>
      <c r="H728" s="321"/>
    </row>
    <row r="729" spans="1:8" s="6" customFormat="1" ht="12.75">
      <c r="A729" s="60" t="s">
        <v>89</v>
      </c>
      <c r="B729" s="301" t="s">
        <v>628</v>
      </c>
      <c r="C729" s="172">
        <v>300</v>
      </c>
      <c r="D729" s="182">
        <f>D730</f>
        <v>200</v>
      </c>
      <c r="H729" s="321"/>
    </row>
    <row r="730" spans="1:8" s="6" customFormat="1" ht="12.75">
      <c r="A730" s="60" t="s">
        <v>424</v>
      </c>
      <c r="B730" s="301" t="s">
        <v>628</v>
      </c>
      <c r="C730" s="172">
        <v>310</v>
      </c>
      <c r="D730" s="182">
        <v>200</v>
      </c>
      <c r="H730" s="321"/>
    </row>
    <row r="731" spans="1:8" s="6" customFormat="1" ht="25.5">
      <c r="A731" s="109" t="s">
        <v>643</v>
      </c>
      <c r="B731" s="133" t="s">
        <v>362</v>
      </c>
      <c r="C731" s="127"/>
      <c r="D731" s="176">
        <f>D732</f>
        <v>10234.4</v>
      </c>
      <c r="H731" s="321"/>
    </row>
    <row r="732" spans="1:8" s="6" customFormat="1" ht="12.75">
      <c r="A732" s="50" t="s">
        <v>115</v>
      </c>
      <c r="B732" s="121" t="s">
        <v>363</v>
      </c>
      <c r="C732" s="117"/>
      <c r="D732" s="177">
        <f>D733+D735</f>
        <v>10234.4</v>
      </c>
      <c r="H732" s="321"/>
    </row>
    <row r="733" spans="1:8" s="6" customFormat="1" ht="38.25">
      <c r="A733" s="60" t="s">
        <v>116</v>
      </c>
      <c r="B733" s="121" t="s">
        <v>363</v>
      </c>
      <c r="C733" s="117" t="s">
        <v>198</v>
      </c>
      <c r="D733" s="177">
        <f>D734</f>
        <v>9958.9</v>
      </c>
      <c r="H733" s="321"/>
    </row>
    <row r="734" spans="1:8" s="6" customFormat="1" ht="12.75">
      <c r="A734" s="63" t="s">
        <v>193</v>
      </c>
      <c r="B734" s="121" t="s">
        <v>363</v>
      </c>
      <c r="C734" s="117" t="s">
        <v>194</v>
      </c>
      <c r="D734" s="177">
        <f>9795.6+163.3</f>
        <v>9958.9</v>
      </c>
      <c r="H734" s="321"/>
    </row>
    <row r="735" spans="1:8" s="6" customFormat="1" ht="12.75">
      <c r="A735" s="60" t="s">
        <v>226</v>
      </c>
      <c r="B735" s="121" t="s">
        <v>363</v>
      </c>
      <c r="C735" s="117" t="s">
        <v>188</v>
      </c>
      <c r="D735" s="177">
        <f>D736</f>
        <v>275.5</v>
      </c>
      <c r="H735" s="321"/>
    </row>
    <row r="736" spans="1:8" s="6" customFormat="1" ht="12.75">
      <c r="A736" s="60" t="s">
        <v>189</v>
      </c>
      <c r="B736" s="121" t="s">
        <v>363</v>
      </c>
      <c r="C736" s="117" t="s">
        <v>187</v>
      </c>
      <c r="D736" s="177">
        <v>275.5</v>
      </c>
      <c r="H736" s="321"/>
    </row>
    <row r="737" spans="1:8" s="6" customFormat="1" ht="25.5">
      <c r="A737" s="109" t="s">
        <v>322</v>
      </c>
      <c r="B737" s="127" t="s">
        <v>323</v>
      </c>
      <c r="C737" s="132"/>
      <c r="D737" s="192">
        <f>D738+D743+D748</f>
        <v>45737.085999999996</v>
      </c>
      <c r="H737" s="321"/>
    </row>
    <row r="738" spans="1:8" s="6" customFormat="1" ht="51">
      <c r="A738" s="50" t="s">
        <v>326</v>
      </c>
      <c r="B738" s="117" t="s">
        <v>324</v>
      </c>
      <c r="C738" s="123"/>
      <c r="D738" s="182">
        <f>D739+D741</f>
        <v>42883.2</v>
      </c>
      <c r="H738" s="321"/>
    </row>
    <row r="739" spans="1:8" s="6" customFormat="1" ht="12.75">
      <c r="A739" s="60" t="s">
        <v>89</v>
      </c>
      <c r="B739" s="117" t="s">
        <v>324</v>
      </c>
      <c r="C739" s="117" t="s">
        <v>85</v>
      </c>
      <c r="D739" s="182">
        <f>D740</f>
        <v>21984.1</v>
      </c>
      <c r="H739" s="321"/>
    </row>
    <row r="740" spans="1:8" s="6" customFormat="1" ht="12.75">
      <c r="A740" s="61" t="s">
        <v>84</v>
      </c>
      <c r="B740" s="117" t="s">
        <v>324</v>
      </c>
      <c r="C740" s="117" t="s">
        <v>86</v>
      </c>
      <c r="D740" s="185">
        <v>21984.1</v>
      </c>
      <c r="H740" s="321"/>
    </row>
    <row r="741" spans="1:8" s="6" customFormat="1" ht="12.75">
      <c r="A741" s="46" t="s">
        <v>90</v>
      </c>
      <c r="B741" s="117" t="s">
        <v>324</v>
      </c>
      <c r="C741" s="117" t="s">
        <v>87</v>
      </c>
      <c r="D741" s="182">
        <f>D742</f>
        <v>20899.1</v>
      </c>
      <c r="H741" s="321"/>
    </row>
    <row r="742" spans="1:8" s="6" customFormat="1" ht="12.75">
      <c r="A742" s="64" t="s">
        <v>209</v>
      </c>
      <c r="B742" s="117" t="s">
        <v>324</v>
      </c>
      <c r="C742" s="117" t="s">
        <v>210</v>
      </c>
      <c r="D742" s="185">
        <v>20899.1</v>
      </c>
      <c r="H742" s="321"/>
    </row>
    <row r="743" spans="1:8" s="6" customFormat="1" ht="51">
      <c r="A743" s="50" t="s">
        <v>327</v>
      </c>
      <c r="B743" s="117" t="s">
        <v>325</v>
      </c>
      <c r="C743" s="123"/>
      <c r="D743" s="182">
        <f>D744+D746</f>
        <v>853.886</v>
      </c>
      <c r="H743" s="321"/>
    </row>
    <row r="744" spans="1:8" s="6" customFormat="1" ht="12.75">
      <c r="A744" s="60" t="s">
        <v>89</v>
      </c>
      <c r="B744" s="117" t="s">
        <v>325</v>
      </c>
      <c r="C744" s="117" t="s">
        <v>85</v>
      </c>
      <c r="D744" s="182">
        <f>D745</f>
        <v>448.7</v>
      </c>
      <c r="H744" s="321"/>
    </row>
    <row r="745" spans="1:8" s="6" customFormat="1" ht="12.75">
      <c r="A745" s="61" t="s">
        <v>84</v>
      </c>
      <c r="B745" s="117" t="s">
        <v>325</v>
      </c>
      <c r="C745" s="117" t="s">
        <v>86</v>
      </c>
      <c r="D745" s="185">
        <v>448.7</v>
      </c>
      <c r="H745" s="321"/>
    </row>
    <row r="746" spans="1:8" s="6" customFormat="1" ht="12.75">
      <c r="A746" s="46" t="s">
        <v>90</v>
      </c>
      <c r="B746" s="117" t="s">
        <v>325</v>
      </c>
      <c r="C746" s="117" t="s">
        <v>87</v>
      </c>
      <c r="D746" s="182">
        <f>D747</f>
        <v>405.186</v>
      </c>
      <c r="H746" s="321"/>
    </row>
    <row r="747" spans="1:8" s="6" customFormat="1" ht="12.75">
      <c r="A747" s="64" t="s">
        <v>209</v>
      </c>
      <c r="B747" s="117" t="s">
        <v>325</v>
      </c>
      <c r="C747" s="117" t="s">
        <v>210</v>
      </c>
      <c r="D747" s="185">
        <v>405.186</v>
      </c>
      <c r="H747" s="321"/>
    </row>
    <row r="748" spans="1:8" s="6" customFormat="1" ht="12.75">
      <c r="A748" s="50" t="s">
        <v>232</v>
      </c>
      <c r="B748" s="117" t="s">
        <v>622</v>
      </c>
      <c r="C748" s="123"/>
      <c r="D748" s="182">
        <f>D749</f>
        <v>2000</v>
      </c>
      <c r="H748" s="321"/>
    </row>
    <row r="749" spans="1:8" s="6" customFormat="1" ht="12.75">
      <c r="A749" s="63" t="s">
        <v>227</v>
      </c>
      <c r="B749" s="117" t="s">
        <v>622</v>
      </c>
      <c r="C749" s="117" t="s">
        <v>199</v>
      </c>
      <c r="D749" s="182">
        <f>D750</f>
        <v>2000</v>
      </c>
      <c r="H749" s="321"/>
    </row>
    <row r="750" spans="1:4" s="6" customFormat="1" ht="12.75">
      <c r="A750" s="64" t="s">
        <v>179</v>
      </c>
      <c r="B750" s="117" t="s">
        <v>622</v>
      </c>
      <c r="C750" s="117" t="s">
        <v>200</v>
      </c>
      <c r="D750" s="185">
        <v>2000</v>
      </c>
    </row>
    <row r="751" spans="1:8" s="6" customFormat="1" ht="12.75">
      <c r="A751" s="109" t="s">
        <v>529</v>
      </c>
      <c r="B751" s="127" t="s">
        <v>67</v>
      </c>
      <c r="C751" s="132"/>
      <c r="D751" s="192">
        <f>D752+D756+D762</f>
        <v>7195.7</v>
      </c>
      <c r="H751" s="321"/>
    </row>
    <row r="752" spans="1:8" s="18" customFormat="1" ht="12.75">
      <c r="A752" s="50" t="s">
        <v>635</v>
      </c>
      <c r="B752" s="117" t="s">
        <v>68</v>
      </c>
      <c r="C752" s="123"/>
      <c r="D752" s="182">
        <f>D753</f>
        <v>2726.3</v>
      </c>
      <c r="E752" s="18" t="s">
        <v>373</v>
      </c>
      <c r="H752" s="322"/>
    </row>
    <row r="753" spans="1:8" s="18" customFormat="1" ht="12.75">
      <c r="A753" s="46" t="s">
        <v>103</v>
      </c>
      <c r="B753" s="117" t="s">
        <v>69</v>
      </c>
      <c r="C753" s="123"/>
      <c r="D753" s="182">
        <f>D754</f>
        <v>2726.3</v>
      </c>
      <c r="E753" s="18" t="s">
        <v>374</v>
      </c>
      <c r="H753" s="322"/>
    </row>
    <row r="754" spans="1:8" s="18" customFormat="1" ht="38.25">
      <c r="A754" s="60" t="s">
        <v>116</v>
      </c>
      <c r="B754" s="117" t="s">
        <v>69</v>
      </c>
      <c r="C754" s="117" t="s">
        <v>198</v>
      </c>
      <c r="D754" s="182">
        <f>D755</f>
        <v>2726.3</v>
      </c>
      <c r="H754" s="322"/>
    </row>
    <row r="755" spans="1:8" s="18" customFormat="1" ht="12.75">
      <c r="A755" s="63" t="s">
        <v>193</v>
      </c>
      <c r="B755" s="117" t="s">
        <v>69</v>
      </c>
      <c r="C755" s="117" t="s">
        <v>194</v>
      </c>
      <c r="D755" s="185">
        <f>1660+1066.3</f>
        <v>2726.3</v>
      </c>
      <c r="H755" s="322"/>
    </row>
    <row r="756" spans="1:8" s="18" customFormat="1" ht="12.75">
      <c r="A756" s="74" t="s">
        <v>520</v>
      </c>
      <c r="B756" s="117" t="s">
        <v>636</v>
      </c>
      <c r="C756" s="117"/>
      <c r="D756" s="185">
        <f>D757</f>
        <v>3749.3999999999996</v>
      </c>
      <c r="H756" s="322"/>
    </row>
    <row r="757" spans="1:8" s="18" customFormat="1" ht="12.75">
      <c r="A757" s="46" t="s">
        <v>103</v>
      </c>
      <c r="B757" s="117" t="s">
        <v>637</v>
      </c>
      <c r="C757" s="123"/>
      <c r="D757" s="182">
        <f>D758+D760</f>
        <v>3749.3999999999996</v>
      </c>
      <c r="H757" s="322"/>
    </row>
    <row r="758" spans="1:8" s="18" customFormat="1" ht="38.25">
      <c r="A758" s="60" t="s">
        <v>116</v>
      </c>
      <c r="B758" s="117" t="s">
        <v>637</v>
      </c>
      <c r="C758" s="117" t="s">
        <v>198</v>
      </c>
      <c r="D758" s="182">
        <f>D759</f>
        <v>3566.7</v>
      </c>
      <c r="H758" s="322"/>
    </row>
    <row r="759" spans="1:8" s="18" customFormat="1" ht="12.75">
      <c r="A759" s="63" t="s">
        <v>193</v>
      </c>
      <c r="B759" s="117" t="s">
        <v>637</v>
      </c>
      <c r="C759" s="117" t="s">
        <v>194</v>
      </c>
      <c r="D759" s="185">
        <f>1546+2020.7</f>
        <v>3566.7</v>
      </c>
      <c r="H759" s="322"/>
    </row>
    <row r="760" spans="1:8" s="18" customFormat="1" ht="12.75">
      <c r="A760" s="60" t="s">
        <v>226</v>
      </c>
      <c r="B760" s="117" t="s">
        <v>637</v>
      </c>
      <c r="C760" s="117" t="s">
        <v>188</v>
      </c>
      <c r="D760" s="177">
        <f>D761</f>
        <v>182.7</v>
      </c>
      <c r="H760" s="322"/>
    </row>
    <row r="761" spans="1:8" s="6" customFormat="1" ht="12.75">
      <c r="A761" s="60" t="s">
        <v>189</v>
      </c>
      <c r="B761" s="117" t="s">
        <v>637</v>
      </c>
      <c r="C761" s="117" t="s">
        <v>187</v>
      </c>
      <c r="D761" s="177">
        <v>182.7</v>
      </c>
      <c r="H761" s="321"/>
    </row>
    <row r="762" spans="1:8" s="6" customFormat="1" ht="12.75">
      <c r="A762" s="74" t="s">
        <v>520</v>
      </c>
      <c r="B762" s="117" t="s">
        <v>636</v>
      </c>
      <c r="C762" s="117"/>
      <c r="D762" s="177">
        <f>D763</f>
        <v>720</v>
      </c>
      <c r="H762" s="321"/>
    </row>
    <row r="763" spans="1:8" s="6" customFormat="1" ht="25.5">
      <c r="A763" s="46" t="s">
        <v>92</v>
      </c>
      <c r="B763" s="117" t="s">
        <v>638</v>
      </c>
      <c r="C763" s="117"/>
      <c r="D763" s="177">
        <f>D764</f>
        <v>720</v>
      </c>
      <c r="H763" s="321"/>
    </row>
    <row r="764" spans="1:8" s="6" customFormat="1" ht="38.25">
      <c r="A764" s="60" t="s">
        <v>116</v>
      </c>
      <c r="B764" s="117" t="s">
        <v>638</v>
      </c>
      <c r="C764" s="117" t="s">
        <v>198</v>
      </c>
      <c r="D764" s="177">
        <f>D765</f>
        <v>720</v>
      </c>
      <c r="H764" s="321"/>
    </row>
    <row r="765" spans="1:8" s="6" customFormat="1" ht="12.75">
      <c r="A765" s="60" t="s">
        <v>193</v>
      </c>
      <c r="B765" s="117" t="s">
        <v>638</v>
      </c>
      <c r="C765" s="117" t="s">
        <v>194</v>
      </c>
      <c r="D765" s="177">
        <v>720</v>
      </c>
      <c r="H765" s="321"/>
    </row>
    <row r="766" spans="1:8" s="6" customFormat="1" ht="25.5">
      <c r="A766" s="129" t="s">
        <v>527</v>
      </c>
      <c r="B766" s="127" t="s">
        <v>71</v>
      </c>
      <c r="C766" s="132"/>
      <c r="D766" s="192">
        <f>D767+D771</f>
        <v>2639.3</v>
      </c>
      <c r="H766" s="321"/>
    </row>
    <row r="767" spans="1:8" s="6" customFormat="1" ht="25.5">
      <c r="A767" s="46" t="s">
        <v>639</v>
      </c>
      <c r="B767" s="117" t="s">
        <v>72</v>
      </c>
      <c r="C767" s="123"/>
      <c r="D767" s="182">
        <f>D768</f>
        <v>1451.9</v>
      </c>
      <c r="H767" s="321"/>
    </row>
    <row r="768" spans="1:8" s="6" customFormat="1" ht="12.75">
      <c r="A768" s="46" t="s">
        <v>103</v>
      </c>
      <c r="B768" s="117" t="s">
        <v>73</v>
      </c>
      <c r="C768" s="123"/>
      <c r="D768" s="182">
        <f>D769</f>
        <v>1451.9</v>
      </c>
      <c r="H768" s="321"/>
    </row>
    <row r="769" spans="1:8" s="6" customFormat="1" ht="38.25">
      <c r="A769" s="60" t="s">
        <v>116</v>
      </c>
      <c r="B769" s="117" t="s">
        <v>73</v>
      </c>
      <c r="C769" s="117" t="s">
        <v>198</v>
      </c>
      <c r="D769" s="182">
        <f>D770</f>
        <v>1451.9</v>
      </c>
      <c r="H769" s="321"/>
    </row>
    <row r="770" spans="1:8" s="6" customFormat="1" ht="12.75">
      <c r="A770" s="63" t="s">
        <v>193</v>
      </c>
      <c r="B770" s="117" t="s">
        <v>73</v>
      </c>
      <c r="C770" s="117" t="s">
        <v>194</v>
      </c>
      <c r="D770" s="185">
        <f>1777-325.1</f>
        <v>1451.9</v>
      </c>
      <c r="H770" s="321"/>
    </row>
    <row r="771" spans="1:8" s="6" customFormat="1" ht="12.75">
      <c r="A771" s="74" t="s">
        <v>528</v>
      </c>
      <c r="B771" s="117" t="s">
        <v>640</v>
      </c>
      <c r="C771" s="117"/>
      <c r="D771" s="185">
        <f>D772</f>
        <v>1187.4</v>
      </c>
      <c r="H771" s="321"/>
    </row>
    <row r="772" spans="1:8" s="6" customFormat="1" ht="12.75">
      <c r="A772" s="46" t="s">
        <v>103</v>
      </c>
      <c r="B772" s="117" t="s">
        <v>641</v>
      </c>
      <c r="C772" s="123"/>
      <c r="D772" s="182">
        <f>D773+D775</f>
        <v>1187.4</v>
      </c>
      <c r="H772" s="321"/>
    </row>
    <row r="773" spans="1:8" s="6" customFormat="1" ht="38.25">
      <c r="A773" s="60" t="s">
        <v>116</v>
      </c>
      <c r="B773" s="117" t="s">
        <v>641</v>
      </c>
      <c r="C773" s="117" t="s">
        <v>198</v>
      </c>
      <c r="D773" s="182">
        <f>D774</f>
        <v>1147.5</v>
      </c>
      <c r="H773" s="321"/>
    </row>
    <row r="774" spans="1:8" s="6" customFormat="1" ht="12.75">
      <c r="A774" s="63" t="s">
        <v>193</v>
      </c>
      <c r="B774" s="117" t="s">
        <v>641</v>
      </c>
      <c r="C774" s="117" t="s">
        <v>194</v>
      </c>
      <c r="D774" s="185">
        <f>1317-169.5</f>
        <v>1147.5</v>
      </c>
      <c r="H774" s="321"/>
    </row>
    <row r="775" spans="1:4" s="6" customFormat="1" ht="12.75">
      <c r="A775" s="60" t="s">
        <v>226</v>
      </c>
      <c r="B775" s="117" t="s">
        <v>641</v>
      </c>
      <c r="C775" s="117" t="s">
        <v>188</v>
      </c>
      <c r="D775" s="177">
        <f>D776</f>
        <v>39.9</v>
      </c>
    </row>
    <row r="776" spans="1:8" s="13" customFormat="1" ht="15.75">
      <c r="A776" s="60" t="s">
        <v>189</v>
      </c>
      <c r="B776" s="117" t="s">
        <v>641</v>
      </c>
      <c r="C776" s="117" t="s">
        <v>187</v>
      </c>
      <c r="D776" s="177">
        <v>39.9</v>
      </c>
      <c r="H776" s="31"/>
    </row>
    <row r="777" spans="1:8" s="13" customFormat="1" ht="15.75">
      <c r="A777" s="109" t="s">
        <v>23</v>
      </c>
      <c r="B777" s="127" t="s">
        <v>24</v>
      </c>
      <c r="C777" s="134"/>
      <c r="D777" s="176">
        <f>D778</f>
        <v>1467.5900000000001</v>
      </c>
      <c r="H777" s="31"/>
    </row>
    <row r="778" spans="1:8" s="13" customFormat="1" ht="15.75">
      <c r="A778" s="50" t="s">
        <v>23</v>
      </c>
      <c r="B778" s="117" t="s">
        <v>214</v>
      </c>
      <c r="C778" s="117"/>
      <c r="D778" s="177">
        <f>D779+D781</f>
        <v>1467.5900000000001</v>
      </c>
      <c r="H778" s="31"/>
    </row>
    <row r="779" spans="1:8" s="13" customFormat="1" ht="15.75">
      <c r="A779" s="60" t="s">
        <v>226</v>
      </c>
      <c r="B779" s="117" t="s">
        <v>214</v>
      </c>
      <c r="C779" s="117" t="s">
        <v>188</v>
      </c>
      <c r="D779" s="177">
        <f>SUM(D780)</f>
        <v>21.69</v>
      </c>
      <c r="H779" s="31"/>
    </row>
    <row r="780" spans="1:8" s="13" customFormat="1" ht="15.75">
      <c r="A780" s="60" t="s">
        <v>189</v>
      </c>
      <c r="B780" s="117" t="s">
        <v>214</v>
      </c>
      <c r="C780" s="117" t="s">
        <v>187</v>
      </c>
      <c r="D780" s="177">
        <v>21.69</v>
      </c>
      <c r="H780" s="31"/>
    </row>
    <row r="781" spans="1:8" s="13" customFormat="1" ht="15.75">
      <c r="A781" s="46" t="s">
        <v>89</v>
      </c>
      <c r="B781" s="117" t="s">
        <v>214</v>
      </c>
      <c r="C781" s="117" t="s">
        <v>85</v>
      </c>
      <c r="D781" s="177">
        <f>SUM(D782)</f>
        <v>1445.9</v>
      </c>
      <c r="H781" s="31"/>
    </row>
    <row r="782" spans="1:4" s="13" customFormat="1" ht="15.75">
      <c r="A782" s="46" t="s">
        <v>424</v>
      </c>
      <c r="B782" s="117" t="s">
        <v>214</v>
      </c>
      <c r="C782" s="117" t="s">
        <v>423</v>
      </c>
      <c r="D782" s="177">
        <f>949.7+496.2</f>
        <v>1445.9</v>
      </c>
    </row>
    <row r="783" spans="1:8" s="13" customFormat="1" ht="15.75">
      <c r="A783" s="129" t="s">
        <v>163</v>
      </c>
      <c r="B783" s="133" t="s">
        <v>64</v>
      </c>
      <c r="C783" s="127"/>
      <c r="D783" s="176">
        <f>D784</f>
        <v>350</v>
      </c>
      <c r="H783" s="31"/>
    </row>
    <row r="784" spans="1:8" s="13" customFormat="1" ht="15.75">
      <c r="A784" s="46" t="s">
        <v>625</v>
      </c>
      <c r="B784" s="117" t="s">
        <v>65</v>
      </c>
      <c r="C784" s="87"/>
      <c r="D784" s="177">
        <f>D785</f>
        <v>350</v>
      </c>
      <c r="H784" s="31"/>
    </row>
    <row r="785" spans="1:8" s="13" customFormat="1" ht="15.75">
      <c r="A785" s="46" t="s">
        <v>90</v>
      </c>
      <c r="B785" s="117" t="s">
        <v>65</v>
      </c>
      <c r="C785" s="87">
        <v>800</v>
      </c>
      <c r="D785" s="177">
        <f>D786</f>
        <v>350</v>
      </c>
      <c r="H785" s="31"/>
    </row>
    <row r="786" spans="1:8" s="13" customFormat="1" ht="15.75">
      <c r="A786" s="46" t="s">
        <v>91</v>
      </c>
      <c r="B786" s="117" t="s">
        <v>65</v>
      </c>
      <c r="C786" s="87">
        <v>870</v>
      </c>
      <c r="D786" s="177">
        <v>350</v>
      </c>
      <c r="H786" s="31"/>
    </row>
    <row r="787" spans="1:8" s="13" customFormat="1" ht="25.5">
      <c r="A787" s="129" t="s">
        <v>286</v>
      </c>
      <c r="B787" s="133" t="s">
        <v>285</v>
      </c>
      <c r="C787" s="127"/>
      <c r="D787" s="176">
        <f>D788+D795+D792</f>
        <v>22390.600000000002</v>
      </c>
      <c r="H787" s="31"/>
    </row>
    <row r="788" spans="1:8" s="13" customFormat="1" ht="15.75">
      <c r="A788" s="46" t="s">
        <v>243</v>
      </c>
      <c r="B788" s="115" t="s">
        <v>287</v>
      </c>
      <c r="C788" s="87"/>
      <c r="D788" s="177">
        <f>D789</f>
        <v>1655</v>
      </c>
      <c r="H788" s="31"/>
    </row>
    <row r="789" spans="1:8" s="13" customFormat="1" ht="15.75">
      <c r="A789" s="84" t="s">
        <v>90</v>
      </c>
      <c r="B789" s="115" t="s">
        <v>287</v>
      </c>
      <c r="C789" s="87">
        <v>800</v>
      </c>
      <c r="D789" s="177">
        <f>D790+D791</f>
        <v>1655</v>
      </c>
      <c r="H789" s="31"/>
    </row>
    <row r="790" spans="1:8" s="13" customFormat="1" ht="15.75">
      <c r="A790" s="84" t="s">
        <v>288</v>
      </c>
      <c r="B790" s="115" t="s">
        <v>287</v>
      </c>
      <c r="C790" s="87">
        <v>830</v>
      </c>
      <c r="D790" s="177">
        <v>1425</v>
      </c>
      <c r="H790" s="31"/>
    </row>
    <row r="791" spans="1:8" s="13" customFormat="1" ht="15.75">
      <c r="A791" s="64" t="s">
        <v>209</v>
      </c>
      <c r="B791" s="115" t="s">
        <v>287</v>
      </c>
      <c r="C791" s="87">
        <v>850</v>
      </c>
      <c r="D791" s="177">
        <v>230</v>
      </c>
      <c r="H791" s="31"/>
    </row>
    <row r="792" spans="1:8" s="13" customFormat="1" ht="15.75">
      <c r="A792" s="46" t="s">
        <v>634</v>
      </c>
      <c r="B792" s="115" t="s">
        <v>608</v>
      </c>
      <c r="C792" s="87"/>
      <c r="D792" s="177">
        <f>D793</f>
        <v>20735.600000000002</v>
      </c>
      <c r="H792" s="31"/>
    </row>
    <row r="793" spans="1:8" s="13" customFormat="1" ht="15.75">
      <c r="A793" s="46" t="s">
        <v>90</v>
      </c>
      <c r="B793" s="115" t="s">
        <v>608</v>
      </c>
      <c r="C793" s="87">
        <v>800</v>
      </c>
      <c r="D793" s="177">
        <f>D794</f>
        <v>20735.600000000002</v>
      </c>
      <c r="H793" s="31"/>
    </row>
    <row r="794" spans="1:8" s="13" customFormat="1" ht="15.75">
      <c r="A794" s="46" t="s">
        <v>91</v>
      </c>
      <c r="B794" s="115" t="s">
        <v>608</v>
      </c>
      <c r="C794" s="87">
        <v>870</v>
      </c>
      <c r="D794" s="177">
        <f>21300.7-565.1</f>
        <v>20735.600000000002</v>
      </c>
      <c r="H794" s="31"/>
    </row>
    <row r="795" spans="1:8" s="13" customFormat="1" ht="25.5">
      <c r="A795" s="73" t="s">
        <v>486</v>
      </c>
      <c r="B795" s="117" t="s">
        <v>517</v>
      </c>
      <c r="C795" s="117"/>
      <c r="D795" s="177">
        <f>D796</f>
        <v>0</v>
      </c>
      <c r="H795" s="31"/>
    </row>
    <row r="796" spans="1:8" s="13" customFormat="1" ht="15.75">
      <c r="A796" s="60" t="s">
        <v>226</v>
      </c>
      <c r="B796" s="117" t="s">
        <v>517</v>
      </c>
      <c r="C796" s="117" t="s">
        <v>188</v>
      </c>
      <c r="D796" s="177">
        <f>D797</f>
        <v>0</v>
      </c>
      <c r="H796" s="31"/>
    </row>
    <row r="797" spans="1:8" s="13" customFormat="1" ht="15.75">
      <c r="A797" s="60" t="s">
        <v>189</v>
      </c>
      <c r="B797" s="117" t="s">
        <v>517</v>
      </c>
      <c r="C797" s="117" t="s">
        <v>187</v>
      </c>
      <c r="D797" s="177">
        <v>0</v>
      </c>
      <c r="H797" s="31"/>
    </row>
    <row r="798" spans="1:8" s="13" customFormat="1" ht="25.5">
      <c r="A798" s="128" t="s">
        <v>713</v>
      </c>
      <c r="B798" s="379" t="s">
        <v>711</v>
      </c>
      <c r="C798" s="127"/>
      <c r="D798" s="176">
        <f>D799+D802+D805+D808+D811+D814+D817+D823+D826+D829+D832+D835+D838+D820</f>
        <v>57014</v>
      </c>
      <c r="H798" s="31"/>
    </row>
    <row r="799" spans="1:8" s="13" customFormat="1" ht="51.75">
      <c r="A799" s="64" t="s">
        <v>715</v>
      </c>
      <c r="B799" s="117" t="s">
        <v>712</v>
      </c>
      <c r="C799" s="117"/>
      <c r="D799" s="177">
        <f>D800</f>
        <v>2000</v>
      </c>
      <c r="H799" s="31"/>
    </row>
    <row r="800" spans="1:8" s="13" customFormat="1" ht="26.25">
      <c r="A800" s="64" t="s">
        <v>190</v>
      </c>
      <c r="B800" s="117" t="s">
        <v>712</v>
      </c>
      <c r="C800" s="117" t="s">
        <v>178</v>
      </c>
      <c r="D800" s="177">
        <f>SUM(D801:D801)</f>
        <v>2000</v>
      </c>
      <c r="H800" s="31"/>
    </row>
    <row r="801" spans="1:8" s="13" customFormat="1" ht="15.75">
      <c r="A801" s="64" t="s">
        <v>191</v>
      </c>
      <c r="B801" s="117" t="s">
        <v>712</v>
      </c>
      <c r="C801" s="117" t="s">
        <v>192</v>
      </c>
      <c r="D801" s="177">
        <v>2000</v>
      </c>
      <c r="H801" s="31"/>
    </row>
    <row r="802" spans="1:8" s="13" customFormat="1" ht="51.75">
      <c r="A802" s="64" t="s">
        <v>718</v>
      </c>
      <c r="B802" s="117" t="s">
        <v>712</v>
      </c>
      <c r="C802" s="117"/>
      <c r="D802" s="177">
        <f>D803</f>
        <v>2000</v>
      </c>
      <c r="H802" s="31"/>
    </row>
    <row r="803" spans="1:8" s="13" customFormat="1" ht="26.25">
      <c r="A803" s="64" t="s">
        <v>190</v>
      </c>
      <c r="B803" s="117" t="s">
        <v>712</v>
      </c>
      <c r="C803" s="117" t="s">
        <v>178</v>
      </c>
      <c r="D803" s="177">
        <f>SUM(D804:D804)</f>
        <v>2000</v>
      </c>
      <c r="H803" s="31"/>
    </row>
    <row r="804" spans="1:8" s="13" customFormat="1" ht="15.75">
      <c r="A804" s="64" t="s">
        <v>191</v>
      </c>
      <c r="B804" s="117" t="s">
        <v>712</v>
      </c>
      <c r="C804" s="117" t="s">
        <v>192</v>
      </c>
      <c r="D804" s="177">
        <v>2000</v>
      </c>
      <c r="H804" s="31"/>
    </row>
    <row r="805" spans="1:8" s="13" customFormat="1" ht="51.75">
      <c r="A805" s="64" t="s">
        <v>719</v>
      </c>
      <c r="B805" s="117" t="s">
        <v>712</v>
      </c>
      <c r="C805" s="117"/>
      <c r="D805" s="177">
        <f>D806</f>
        <v>2000</v>
      </c>
      <c r="H805" s="31"/>
    </row>
    <row r="806" spans="1:8" s="13" customFormat="1" ht="26.25">
      <c r="A806" s="64" t="s">
        <v>190</v>
      </c>
      <c r="B806" s="117" t="s">
        <v>712</v>
      </c>
      <c r="C806" s="117" t="s">
        <v>178</v>
      </c>
      <c r="D806" s="177">
        <f>SUM(D807:D807)</f>
        <v>2000</v>
      </c>
      <c r="H806" s="31"/>
    </row>
    <row r="807" spans="1:8" s="13" customFormat="1" ht="15.75">
      <c r="A807" s="64" t="s">
        <v>191</v>
      </c>
      <c r="B807" s="117" t="s">
        <v>712</v>
      </c>
      <c r="C807" s="117" t="s">
        <v>192</v>
      </c>
      <c r="D807" s="177">
        <v>2000</v>
      </c>
      <c r="H807" s="31"/>
    </row>
    <row r="808" spans="1:8" s="13" customFormat="1" ht="51.75">
      <c r="A808" s="64" t="s">
        <v>714</v>
      </c>
      <c r="B808" s="117" t="s">
        <v>712</v>
      </c>
      <c r="C808" s="117"/>
      <c r="D808" s="177">
        <f>D809</f>
        <v>8500</v>
      </c>
      <c r="H808" s="31"/>
    </row>
    <row r="809" spans="1:8" s="13" customFormat="1" ht="26.25">
      <c r="A809" s="64" t="s">
        <v>190</v>
      </c>
      <c r="B809" s="117" t="s">
        <v>712</v>
      </c>
      <c r="C809" s="117" t="s">
        <v>178</v>
      </c>
      <c r="D809" s="177">
        <f>SUM(D810:D810)</f>
        <v>8500</v>
      </c>
      <c r="H809" s="31"/>
    </row>
    <row r="810" spans="1:8" s="13" customFormat="1" ht="15.75">
      <c r="A810" s="64" t="s">
        <v>197</v>
      </c>
      <c r="B810" s="117" t="s">
        <v>712</v>
      </c>
      <c r="C810" s="117" t="s">
        <v>196</v>
      </c>
      <c r="D810" s="177">
        <v>8500</v>
      </c>
      <c r="H810" s="31"/>
    </row>
    <row r="811" spans="1:8" s="13" customFormat="1" ht="39">
      <c r="A811" s="64" t="s">
        <v>725</v>
      </c>
      <c r="B811" s="117" t="s">
        <v>712</v>
      </c>
      <c r="C811" s="117"/>
      <c r="D811" s="177">
        <f>D812</f>
        <v>2000</v>
      </c>
      <c r="H811" s="31"/>
    </row>
    <row r="812" spans="1:8" s="13" customFormat="1" ht="15.75">
      <c r="A812" s="60" t="s">
        <v>226</v>
      </c>
      <c r="B812" s="117" t="s">
        <v>712</v>
      </c>
      <c r="C812" s="117" t="s">
        <v>188</v>
      </c>
      <c r="D812" s="177">
        <f>SUM(D813:D813)</f>
        <v>2000</v>
      </c>
      <c r="H812" s="31"/>
    </row>
    <row r="813" spans="1:8" s="13" customFormat="1" ht="15.75">
      <c r="A813" s="60" t="s">
        <v>189</v>
      </c>
      <c r="B813" s="117" t="s">
        <v>712</v>
      </c>
      <c r="C813" s="117" t="s">
        <v>187</v>
      </c>
      <c r="D813" s="177">
        <v>2000</v>
      </c>
      <c r="H813" s="31"/>
    </row>
    <row r="814" spans="1:8" s="13" customFormat="1" ht="39">
      <c r="A814" s="64" t="s">
        <v>726</v>
      </c>
      <c r="B814" s="117" t="s">
        <v>712</v>
      </c>
      <c r="C814" s="117"/>
      <c r="D814" s="177">
        <f>D815</f>
        <v>2000</v>
      </c>
      <c r="H814" s="31"/>
    </row>
    <row r="815" spans="1:8" s="13" customFormat="1" ht="15.75">
      <c r="A815" s="60" t="s">
        <v>226</v>
      </c>
      <c r="B815" s="117" t="s">
        <v>712</v>
      </c>
      <c r="C815" s="117" t="s">
        <v>188</v>
      </c>
      <c r="D815" s="177">
        <f>SUM(D816:D816)</f>
        <v>2000</v>
      </c>
      <c r="H815" s="31"/>
    </row>
    <row r="816" spans="1:8" s="13" customFormat="1" ht="15.75">
      <c r="A816" s="60" t="s">
        <v>189</v>
      </c>
      <c r="B816" s="117" t="s">
        <v>712</v>
      </c>
      <c r="C816" s="117" t="s">
        <v>187</v>
      </c>
      <c r="D816" s="177">
        <v>2000</v>
      </c>
      <c r="H816" s="31"/>
    </row>
    <row r="817" spans="1:8" s="13" customFormat="1" ht="39">
      <c r="A817" s="64" t="s">
        <v>721</v>
      </c>
      <c r="B817" s="117" t="s">
        <v>712</v>
      </c>
      <c r="C817" s="117"/>
      <c r="D817" s="177">
        <f>D818</f>
        <v>3000</v>
      </c>
      <c r="H817" s="31"/>
    </row>
    <row r="818" spans="1:8" s="13" customFormat="1" ht="15.75">
      <c r="A818" s="60" t="s">
        <v>226</v>
      </c>
      <c r="B818" s="117" t="s">
        <v>712</v>
      </c>
      <c r="C818" s="117" t="s">
        <v>188</v>
      </c>
      <c r="D818" s="177">
        <f>SUM(D819:D819)</f>
        <v>3000</v>
      </c>
      <c r="H818" s="31"/>
    </row>
    <row r="819" spans="1:8" s="13" customFormat="1" ht="15.75">
      <c r="A819" s="60" t="s">
        <v>189</v>
      </c>
      <c r="B819" s="117" t="s">
        <v>712</v>
      </c>
      <c r="C819" s="117" t="s">
        <v>187</v>
      </c>
      <c r="D819" s="177">
        <v>3000</v>
      </c>
      <c r="H819" s="31"/>
    </row>
    <row r="820" spans="1:8" s="13" customFormat="1" ht="39">
      <c r="A820" s="64" t="s">
        <v>727</v>
      </c>
      <c r="B820" s="117" t="s">
        <v>712</v>
      </c>
      <c r="C820" s="117"/>
      <c r="D820" s="177">
        <f>D821</f>
        <v>9000</v>
      </c>
      <c r="H820" s="31"/>
    </row>
    <row r="821" spans="1:8" s="13" customFormat="1" ht="15.75">
      <c r="A821" s="60" t="s">
        <v>226</v>
      </c>
      <c r="B821" s="117" t="s">
        <v>712</v>
      </c>
      <c r="C821" s="117" t="s">
        <v>188</v>
      </c>
      <c r="D821" s="177">
        <f>SUM(D822:D822)</f>
        <v>9000</v>
      </c>
      <c r="H821" s="31"/>
    </row>
    <row r="822" spans="1:8" s="13" customFormat="1" ht="15.75">
      <c r="A822" s="60" t="s">
        <v>189</v>
      </c>
      <c r="B822" s="117" t="s">
        <v>712</v>
      </c>
      <c r="C822" s="117" t="s">
        <v>187</v>
      </c>
      <c r="D822" s="177">
        <v>9000</v>
      </c>
      <c r="H822" s="31"/>
    </row>
    <row r="823" spans="1:8" s="13" customFormat="1" ht="51.75">
      <c r="A823" s="64" t="s">
        <v>722</v>
      </c>
      <c r="B823" s="117" t="s">
        <v>712</v>
      </c>
      <c r="C823" s="117"/>
      <c r="D823" s="177">
        <f>D824</f>
        <v>6014</v>
      </c>
      <c r="H823" s="31"/>
    </row>
    <row r="824" spans="1:8" s="13" customFormat="1" ht="15.75">
      <c r="A824" s="60" t="s">
        <v>226</v>
      </c>
      <c r="B824" s="117" t="s">
        <v>712</v>
      </c>
      <c r="C824" s="117" t="s">
        <v>188</v>
      </c>
      <c r="D824" s="177">
        <f>SUM(D825:D825)</f>
        <v>6014</v>
      </c>
      <c r="H824" s="31"/>
    </row>
    <row r="825" spans="1:8" s="13" customFormat="1" ht="15.75">
      <c r="A825" s="60" t="s">
        <v>189</v>
      </c>
      <c r="B825" s="117" t="s">
        <v>712</v>
      </c>
      <c r="C825" s="117" t="s">
        <v>187</v>
      </c>
      <c r="D825" s="177">
        <v>6014</v>
      </c>
      <c r="H825" s="31"/>
    </row>
    <row r="826" spans="1:8" s="13" customFormat="1" ht="39">
      <c r="A826" s="64" t="s">
        <v>733</v>
      </c>
      <c r="B826" s="117" t="s">
        <v>712</v>
      </c>
      <c r="C826" s="117"/>
      <c r="D826" s="177">
        <f>D827</f>
        <v>3000</v>
      </c>
      <c r="H826" s="31"/>
    </row>
    <row r="827" spans="1:8" s="13" customFormat="1" ht="15.75">
      <c r="A827" s="60" t="s">
        <v>226</v>
      </c>
      <c r="B827" s="117" t="s">
        <v>712</v>
      </c>
      <c r="C827" s="117" t="s">
        <v>188</v>
      </c>
      <c r="D827" s="177">
        <f>SUM(D828:D828)</f>
        <v>3000</v>
      </c>
      <c r="H827" s="31"/>
    </row>
    <row r="828" spans="1:8" s="13" customFormat="1" ht="15.75">
      <c r="A828" s="60" t="s">
        <v>189</v>
      </c>
      <c r="B828" s="117" t="s">
        <v>712</v>
      </c>
      <c r="C828" s="117" t="s">
        <v>187</v>
      </c>
      <c r="D828" s="177">
        <v>3000</v>
      </c>
      <c r="H828" s="31"/>
    </row>
    <row r="829" spans="1:8" s="13" customFormat="1" ht="51.75">
      <c r="A829" s="64" t="s">
        <v>728</v>
      </c>
      <c r="B829" s="117" t="s">
        <v>712</v>
      </c>
      <c r="C829" s="117"/>
      <c r="D829" s="177">
        <f>D830</f>
        <v>2000</v>
      </c>
      <c r="H829" s="31"/>
    </row>
    <row r="830" spans="1:8" s="13" customFormat="1" ht="15.75">
      <c r="A830" s="60" t="s">
        <v>226</v>
      </c>
      <c r="B830" s="117" t="s">
        <v>712</v>
      </c>
      <c r="C830" s="117" t="s">
        <v>188</v>
      </c>
      <c r="D830" s="177">
        <f>SUM(D831:D831)</f>
        <v>2000</v>
      </c>
      <c r="H830" s="31"/>
    </row>
    <row r="831" spans="1:8" s="13" customFormat="1" ht="15.75">
      <c r="A831" s="60" t="s">
        <v>189</v>
      </c>
      <c r="B831" s="117" t="s">
        <v>712</v>
      </c>
      <c r="C831" s="117" t="s">
        <v>187</v>
      </c>
      <c r="D831" s="177">
        <v>2000</v>
      </c>
      <c r="H831" s="31"/>
    </row>
    <row r="832" spans="1:8" s="13" customFormat="1" ht="39">
      <c r="A832" s="64" t="s">
        <v>729</v>
      </c>
      <c r="B832" s="117" t="s">
        <v>712</v>
      </c>
      <c r="C832" s="117"/>
      <c r="D832" s="177">
        <f>D833</f>
        <v>5500</v>
      </c>
      <c r="H832" s="31"/>
    </row>
    <row r="833" spans="1:8" s="13" customFormat="1" ht="15.75">
      <c r="A833" s="60" t="s">
        <v>226</v>
      </c>
      <c r="B833" s="117" t="s">
        <v>712</v>
      </c>
      <c r="C833" s="117" t="s">
        <v>188</v>
      </c>
      <c r="D833" s="177">
        <f>SUM(D834:D834)</f>
        <v>5500</v>
      </c>
      <c r="H833" s="31"/>
    </row>
    <row r="834" spans="1:8" s="13" customFormat="1" ht="15.75">
      <c r="A834" s="60" t="s">
        <v>189</v>
      </c>
      <c r="B834" s="117" t="s">
        <v>712</v>
      </c>
      <c r="C834" s="117" t="s">
        <v>187</v>
      </c>
      <c r="D834" s="177">
        <v>5500</v>
      </c>
      <c r="H834" s="31"/>
    </row>
    <row r="835" spans="1:8" s="13" customFormat="1" ht="51.75">
      <c r="A835" s="64" t="s">
        <v>730</v>
      </c>
      <c r="B835" s="117" t="s">
        <v>712</v>
      </c>
      <c r="C835" s="117"/>
      <c r="D835" s="177">
        <f>D836</f>
        <v>4000</v>
      </c>
      <c r="H835" s="31"/>
    </row>
    <row r="836" spans="1:8" s="13" customFormat="1" ht="15.75">
      <c r="A836" s="60" t="s">
        <v>226</v>
      </c>
      <c r="B836" s="117" t="s">
        <v>712</v>
      </c>
      <c r="C836" s="117" t="s">
        <v>188</v>
      </c>
      <c r="D836" s="177">
        <f>SUM(D837:D837)</f>
        <v>4000</v>
      </c>
      <c r="H836" s="31"/>
    </row>
    <row r="837" spans="1:8" s="13" customFormat="1" ht="15.75">
      <c r="A837" s="60" t="s">
        <v>189</v>
      </c>
      <c r="B837" s="117" t="s">
        <v>712</v>
      </c>
      <c r="C837" s="117" t="s">
        <v>187</v>
      </c>
      <c r="D837" s="177">
        <v>4000</v>
      </c>
      <c r="H837" s="31"/>
    </row>
    <row r="838" spans="1:8" s="13" customFormat="1" ht="39">
      <c r="A838" s="64" t="s">
        <v>734</v>
      </c>
      <c r="B838" s="117" t="s">
        <v>712</v>
      </c>
      <c r="C838" s="117"/>
      <c r="D838" s="177">
        <f>D839</f>
        <v>6000</v>
      </c>
      <c r="H838" s="31"/>
    </row>
    <row r="839" spans="1:8" s="13" customFormat="1" ht="15.75">
      <c r="A839" s="60" t="s">
        <v>226</v>
      </c>
      <c r="B839" s="117" t="s">
        <v>712</v>
      </c>
      <c r="C839" s="117" t="s">
        <v>188</v>
      </c>
      <c r="D839" s="177">
        <f>SUM(D840:D840)</f>
        <v>6000</v>
      </c>
      <c r="H839" s="31"/>
    </row>
    <row r="840" spans="1:8" s="13" customFormat="1" ht="15.75">
      <c r="A840" s="60" t="s">
        <v>189</v>
      </c>
      <c r="B840" s="117" t="s">
        <v>712</v>
      </c>
      <c r="C840" s="117" t="s">
        <v>187</v>
      </c>
      <c r="D840" s="177">
        <v>6000</v>
      </c>
      <c r="H840" s="31"/>
    </row>
    <row r="841" spans="1:8" s="13" customFormat="1" ht="15.75">
      <c r="A841" s="300" t="s">
        <v>186</v>
      </c>
      <c r="B841" s="354"/>
      <c r="C841" s="354"/>
      <c r="D841" s="193">
        <f>D15+D28+D197+D220+D225+D238+D254+D266+D294+D310+D351+D365+D464+D482+D489+D507+D514+D544+D551+D585+D596+D608+D656+D674+D718+D724+D731+D737+D751+D766+D777+D783+D787+D555+D798</f>
        <v>1740569.0399999998</v>
      </c>
      <c r="H841" s="321" t="s">
        <v>674</v>
      </c>
    </row>
    <row r="842" spans="1:8" s="13" customFormat="1" ht="15.75">
      <c r="A842" s="124"/>
      <c r="B842" s="356"/>
      <c r="C842" s="356"/>
      <c r="D842" s="377"/>
      <c r="H842" s="31"/>
    </row>
    <row r="843" spans="1:8" s="13" customFormat="1" ht="15.75">
      <c r="A843" s="124"/>
      <c r="B843" s="356"/>
      <c r="C843" s="356"/>
      <c r="D843" s="377"/>
      <c r="H843" s="31"/>
    </row>
    <row r="844" spans="1:8" s="13" customFormat="1" ht="15.75">
      <c r="A844" s="124"/>
      <c r="B844" s="356"/>
      <c r="C844" s="356"/>
      <c r="D844" s="377"/>
      <c r="H844" s="31"/>
    </row>
    <row r="845" spans="1:8" s="13" customFormat="1" ht="15.75">
      <c r="A845" s="124"/>
      <c r="B845" s="356"/>
      <c r="C845" s="356"/>
      <c r="D845" s="377"/>
      <c r="H845" s="31"/>
    </row>
    <row r="846" spans="1:8" s="13" customFormat="1" ht="15.75">
      <c r="A846" s="124"/>
      <c r="B846" s="356"/>
      <c r="C846" s="356"/>
      <c r="D846" s="377"/>
      <c r="H846" s="31"/>
    </row>
    <row r="847" spans="1:8" s="13" customFormat="1" ht="15.75">
      <c r="A847" s="124"/>
      <c r="B847" s="356"/>
      <c r="C847" s="356"/>
      <c r="D847" s="377"/>
      <c r="H847" s="31"/>
    </row>
    <row r="848" spans="1:8" s="13" customFormat="1" ht="15.75">
      <c r="A848" s="124"/>
      <c r="B848" s="356"/>
      <c r="C848" s="356"/>
      <c r="D848" s="377"/>
      <c r="H848" s="31"/>
    </row>
    <row r="849" spans="1:8" s="13" customFormat="1" ht="15.75">
      <c r="A849" s="124"/>
      <c r="B849" s="356"/>
      <c r="C849" s="356"/>
      <c r="D849" s="377"/>
      <c r="H849" s="31"/>
    </row>
    <row r="850" spans="1:8" s="13" customFormat="1" ht="15.75">
      <c r="A850" s="124"/>
      <c r="B850" s="356"/>
      <c r="C850" s="356"/>
      <c r="D850" s="377"/>
      <c r="H850" s="31"/>
    </row>
    <row r="851" spans="1:8" s="13" customFormat="1" ht="15.75">
      <c r="A851" s="124"/>
      <c r="B851" s="356"/>
      <c r="C851" s="356"/>
      <c r="D851" s="377"/>
      <c r="H851" s="31"/>
    </row>
    <row r="852" spans="1:8" s="13" customFormat="1" ht="15.75">
      <c r="A852" s="124"/>
      <c r="B852" s="356"/>
      <c r="C852" s="356"/>
      <c r="D852" s="377"/>
      <c r="H852" s="31"/>
    </row>
    <row r="853" spans="1:8" s="13" customFormat="1" ht="15.75">
      <c r="A853" s="124"/>
      <c r="B853" s="356"/>
      <c r="C853" s="356"/>
      <c r="D853" s="377"/>
      <c r="H853" s="31"/>
    </row>
    <row r="854" spans="1:8" s="13" customFormat="1" ht="15.75">
      <c r="A854" s="124"/>
      <c r="B854" s="356"/>
      <c r="C854" s="356"/>
      <c r="D854" s="377"/>
      <c r="H854" s="31"/>
    </row>
    <row r="855" spans="1:8" s="13" customFormat="1" ht="15.75">
      <c r="A855" s="124"/>
      <c r="B855" s="356"/>
      <c r="C855" s="356"/>
      <c r="D855" s="377"/>
      <c r="H855" s="31"/>
    </row>
    <row r="856" spans="1:8" s="13" customFormat="1" ht="15.75">
      <c r="A856" s="124"/>
      <c r="B856" s="356"/>
      <c r="C856" s="356"/>
      <c r="D856" s="377"/>
      <c r="H856" s="31"/>
    </row>
    <row r="857" spans="1:8" s="13" customFormat="1" ht="15.75">
      <c r="A857" s="124"/>
      <c r="B857" s="356"/>
      <c r="C857" s="356"/>
      <c r="D857" s="377"/>
      <c r="H857" s="31"/>
    </row>
    <row r="858" spans="1:8" s="13" customFormat="1" ht="15.75">
      <c r="A858" s="124"/>
      <c r="B858" s="356"/>
      <c r="C858" s="356"/>
      <c r="D858" s="377"/>
      <c r="H858" s="31"/>
    </row>
    <row r="859" spans="1:8" s="13" customFormat="1" ht="15.75">
      <c r="A859" s="7"/>
      <c r="B859" s="357"/>
      <c r="C859" s="357"/>
      <c r="D859" s="378"/>
      <c r="H859" s="31"/>
    </row>
    <row r="860" spans="1:8" s="13" customFormat="1" ht="15.75">
      <c r="A860" s="7"/>
      <c r="B860" s="357"/>
      <c r="C860" s="357"/>
      <c r="D860" s="378"/>
      <c r="H860" s="31"/>
    </row>
    <row r="861" spans="1:8" s="13" customFormat="1" ht="15.75">
      <c r="A861" s="7"/>
      <c r="B861" s="357"/>
      <c r="C861" s="357"/>
      <c r="D861" s="378"/>
      <c r="H861" s="31"/>
    </row>
    <row r="862" spans="1:8" s="13" customFormat="1" ht="15.75">
      <c r="A862" s="7"/>
      <c r="B862" s="357"/>
      <c r="C862" s="357"/>
      <c r="D862" s="378"/>
      <c r="H862" s="31"/>
    </row>
    <row r="863" spans="1:8" s="13" customFormat="1" ht="15.75">
      <c r="A863" s="7"/>
      <c r="B863" s="357"/>
      <c r="C863" s="357"/>
      <c r="D863" s="378"/>
      <c r="H863" s="31"/>
    </row>
    <row r="864" spans="1:8" s="13" customFormat="1" ht="15.75">
      <c r="A864" s="7"/>
      <c r="B864" s="357"/>
      <c r="C864" s="357"/>
      <c r="D864" s="378"/>
      <c r="H864" s="31"/>
    </row>
    <row r="865" spans="1:8" s="13" customFormat="1" ht="15.75">
      <c r="A865" s="7"/>
      <c r="B865" s="357"/>
      <c r="C865" s="357"/>
      <c r="D865" s="378"/>
      <c r="H865" s="31"/>
    </row>
    <row r="866" spans="1:8" s="21" customFormat="1" ht="15.75">
      <c r="A866" s="7"/>
      <c r="B866" s="357"/>
      <c r="C866" s="357"/>
      <c r="D866" s="378"/>
      <c r="H866" s="323"/>
    </row>
    <row r="867" spans="1:8" s="13" customFormat="1" ht="15.75">
      <c r="A867" s="7"/>
      <c r="B867" s="357"/>
      <c r="C867" s="357"/>
      <c r="D867" s="378"/>
      <c r="H867" s="31"/>
    </row>
    <row r="868" spans="1:8" s="13" customFormat="1" ht="15.75">
      <c r="A868" s="7"/>
      <c r="B868" s="357"/>
      <c r="C868" s="357"/>
      <c r="D868" s="378"/>
      <c r="H868" s="31"/>
    </row>
    <row r="869" spans="1:8" s="13" customFormat="1" ht="15.75">
      <c r="A869" s="7"/>
      <c r="B869" s="357"/>
      <c r="C869" s="357"/>
      <c r="D869" s="378"/>
      <c r="H869" s="31"/>
    </row>
    <row r="870" spans="1:8" s="13" customFormat="1" ht="15.75">
      <c r="A870" s="7"/>
      <c r="B870" s="357"/>
      <c r="C870" s="357"/>
      <c r="D870" s="378"/>
      <c r="H870" s="31"/>
    </row>
    <row r="871" spans="1:8" s="13" customFormat="1" ht="15.75">
      <c r="A871" s="7"/>
      <c r="B871" s="357"/>
      <c r="C871" s="357"/>
      <c r="D871" s="378"/>
      <c r="H871" s="31"/>
    </row>
    <row r="872" spans="1:8" s="13" customFormat="1" ht="15.75">
      <c r="A872" s="7"/>
      <c r="B872" s="357"/>
      <c r="C872" s="357"/>
      <c r="D872" s="378"/>
      <c r="H872" s="31"/>
    </row>
    <row r="873" spans="1:8" s="13" customFormat="1" ht="15.75">
      <c r="A873" s="7"/>
      <c r="B873" s="357"/>
      <c r="C873" s="357"/>
      <c r="D873" s="378"/>
      <c r="H873" s="31"/>
    </row>
    <row r="874" spans="1:8" s="13" customFormat="1" ht="15.75">
      <c r="A874" s="7"/>
      <c r="B874" s="357"/>
      <c r="C874" s="357"/>
      <c r="D874" s="378"/>
      <c r="H874" s="31"/>
    </row>
    <row r="875" spans="1:8" s="13" customFormat="1" ht="15.75">
      <c r="A875" s="7"/>
      <c r="B875" s="357"/>
      <c r="C875" s="357"/>
      <c r="D875" s="378"/>
      <c r="H875" s="31"/>
    </row>
    <row r="876" spans="1:8" s="13" customFormat="1" ht="15.75">
      <c r="A876" s="7"/>
      <c r="B876" s="357"/>
      <c r="C876" s="357"/>
      <c r="D876" s="378"/>
      <c r="H876" s="31"/>
    </row>
    <row r="877" spans="1:8" s="13" customFormat="1" ht="15.75">
      <c r="A877" s="7"/>
      <c r="B877" s="357"/>
      <c r="C877" s="357"/>
      <c r="D877" s="378"/>
      <c r="H877" s="31"/>
    </row>
    <row r="878" spans="1:8" s="13" customFormat="1" ht="15.75">
      <c r="A878" s="7"/>
      <c r="B878" s="357"/>
      <c r="C878" s="357"/>
      <c r="D878" s="378"/>
      <c r="H878" s="31"/>
    </row>
    <row r="879" spans="1:8" s="13" customFormat="1" ht="15.75">
      <c r="A879" s="7"/>
      <c r="B879" s="357"/>
      <c r="C879" s="357"/>
      <c r="D879" s="378"/>
      <c r="H879" s="31"/>
    </row>
    <row r="880" spans="1:8" s="13" customFormat="1" ht="15.75">
      <c r="A880" s="7"/>
      <c r="B880" s="357"/>
      <c r="C880" s="357"/>
      <c r="D880" s="378"/>
      <c r="H880" s="31"/>
    </row>
    <row r="881" spans="1:8" s="13" customFormat="1" ht="15.75">
      <c r="A881" s="7"/>
      <c r="B881" s="357"/>
      <c r="C881" s="357"/>
      <c r="D881" s="378"/>
      <c r="H881" s="31"/>
    </row>
    <row r="882" spans="1:8" s="13" customFormat="1" ht="15.75">
      <c r="A882" s="7"/>
      <c r="B882" s="357"/>
      <c r="C882" s="357"/>
      <c r="D882" s="378"/>
      <c r="H882" s="31"/>
    </row>
    <row r="883" spans="1:8" s="13" customFormat="1" ht="15.75">
      <c r="A883" s="7"/>
      <c r="B883" s="357"/>
      <c r="C883" s="357"/>
      <c r="D883" s="378"/>
      <c r="H883" s="31"/>
    </row>
    <row r="884" spans="1:8" s="13" customFormat="1" ht="15.75">
      <c r="A884" s="7"/>
      <c r="B884" s="357"/>
      <c r="C884" s="357"/>
      <c r="D884" s="378"/>
      <c r="H884" s="31"/>
    </row>
    <row r="885" spans="1:8" s="13" customFormat="1" ht="15.75">
      <c r="A885" s="7"/>
      <c r="B885" s="357"/>
      <c r="C885" s="357"/>
      <c r="D885" s="378"/>
      <c r="H885" s="31"/>
    </row>
    <row r="886" spans="1:8" s="13" customFormat="1" ht="15.75">
      <c r="A886" s="7"/>
      <c r="B886" s="357"/>
      <c r="C886" s="357"/>
      <c r="D886" s="378"/>
      <c r="H886" s="31"/>
    </row>
    <row r="887" spans="1:8" s="13" customFormat="1" ht="15.75">
      <c r="A887" s="7"/>
      <c r="B887" s="357"/>
      <c r="C887" s="357"/>
      <c r="D887" s="378"/>
      <c r="H887" s="31"/>
    </row>
    <row r="888" spans="1:8" s="13" customFormat="1" ht="15.75">
      <c r="A888" s="7"/>
      <c r="B888" s="357"/>
      <c r="C888" s="357"/>
      <c r="D888" s="378"/>
      <c r="H888" s="31"/>
    </row>
    <row r="889" spans="1:8" s="13" customFormat="1" ht="15.75">
      <c r="A889" s="7"/>
      <c r="B889" s="357"/>
      <c r="C889" s="357"/>
      <c r="D889" s="378"/>
      <c r="H889" s="31"/>
    </row>
    <row r="890" spans="1:8" s="13" customFormat="1" ht="15.75">
      <c r="A890" s="7"/>
      <c r="B890" s="357"/>
      <c r="C890" s="357"/>
      <c r="D890" s="378"/>
      <c r="H890" s="31"/>
    </row>
    <row r="891" spans="1:8" s="13" customFormat="1" ht="15.75">
      <c r="A891" s="7"/>
      <c r="B891" s="357"/>
      <c r="C891" s="357"/>
      <c r="D891" s="378"/>
      <c r="H891" s="31"/>
    </row>
    <row r="892" spans="1:8" s="13" customFormat="1" ht="15.75">
      <c r="A892" s="7"/>
      <c r="B892" s="357"/>
      <c r="C892" s="357"/>
      <c r="D892" s="378"/>
      <c r="H892" s="31"/>
    </row>
    <row r="893" spans="1:8" s="13" customFormat="1" ht="15.75">
      <c r="A893" s="7"/>
      <c r="B893" s="357"/>
      <c r="C893" s="357"/>
      <c r="D893" s="378"/>
      <c r="H893" s="31"/>
    </row>
    <row r="894" spans="1:8" s="13" customFormat="1" ht="15.75">
      <c r="A894" s="7"/>
      <c r="B894" s="357"/>
      <c r="C894" s="357"/>
      <c r="D894" s="378"/>
      <c r="H894" s="31"/>
    </row>
    <row r="895" spans="1:8" s="13" customFormat="1" ht="15.75">
      <c r="A895" s="7"/>
      <c r="B895" s="357"/>
      <c r="C895" s="357"/>
      <c r="D895" s="378"/>
      <c r="H895" s="31"/>
    </row>
    <row r="896" spans="1:8" s="13" customFormat="1" ht="15.75">
      <c r="A896" s="7"/>
      <c r="B896" s="357"/>
      <c r="C896" s="357"/>
      <c r="D896" s="378"/>
      <c r="H896" s="31"/>
    </row>
    <row r="897" spans="1:8" s="13" customFormat="1" ht="15.75">
      <c r="A897" s="7"/>
      <c r="B897" s="357"/>
      <c r="C897" s="357"/>
      <c r="D897" s="378"/>
      <c r="H897" s="31"/>
    </row>
    <row r="898" spans="1:8" s="13" customFormat="1" ht="15.75">
      <c r="A898" s="7"/>
      <c r="B898" s="357"/>
      <c r="C898" s="357"/>
      <c r="D898" s="378"/>
      <c r="H898" s="31"/>
    </row>
    <row r="899" spans="1:8" s="13" customFormat="1" ht="15.75">
      <c r="A899" s="7"/>
      <c r="B899" s="357"/>
      <c r="C899" s="357"/>
      <c r="D899" s="378"/>
      <c r="H899" s="31"/>
    </row>
    <row r="900" spans="1:8" s="13" customFormat="1" ht="15.75">
      <c r="A900" s="7"/>
      <c r="B900" s="357"/>
      <c r="C900" s="357"/>
      <c r="D900" s="378"/>
      <c r="H900" s="31"/>
    </row>
    <row r="901" spans="1:8" s="21" customFormat="1" ht="15.75">
      <c r="A901" s="7"/>
      <c r="B901" s="357"/>
      <c r="C901" s="357"/>
      <c r="D901" s="378"/>
      <c r="H901" s="323"/>
    </row>
    <row r="902" spans="1:8" s="13" customFormat="1" ht="15.75">
      <c r="A902" s="7"/>
      <c r="B902" s="357"/>
      <c r="C902" s="357"/>
      <c r="D902" s="378"/>
      <c r="H902" s="31"/>
    </row>
    <row r="903" spans="1:8" s="13" customFormat="1" ht="15.75">
      <c r="A903" s="7"/>
      <c r="B903" s="357"/>
      <c r="C903" s="357"/>
      <c r="D903" s="378"/>
      <c r="H903" s="31"/>
    </row>
    <row r="904" spans="1:8" s="13" customFormat="1" ht="15.75">
      <c r="A904" s="7"/>
      <c r="B904" s="357"/>
      <c r="C904" s="357"/>
      <c r="D904" s="378"/>
      <c r="H904" s="31"/>
    </row>
    <row r="905" spans="1:8" s="13" customFormat="1" ht="15.75">
      <c r="A905" s="7"/>
      <c r="B905" s="357"/>
      <c r="C905" s="357"/>
      <c r="D905" s="378"/>
      <c r="H905" s="31"/>
    </row>
    <row r="906" spans="1:8" s="13" customFormat="1" ht="15.75">
      <c r="A906" s="7"/>
      <c r="B906" s="357"/>
      <c r="C906" s="357"/>
      <c r="D906" s="378"/>
      <c r="H906" s="31"/>
    </row>
    <row r="907" spans="1:8" s="13" customFormat="1" ht="15.75">
      <c r="A907" s="7"/>
      <c r="B907" s="357"/>
      <c r="C907" s="357"/>
      <c r="D907" s="378"/>
      <c r="H907" s="31"/>
    </row>
    <row r="908" spans="1:8" s="13" customFormat="1" ht="15.75">
      <c r="A908" s="7"/>
      <c r="B908" s="357"/>
      <c r="C908" s="357"/>
      <c r="D908" s="378"/>
      <c r="H908" s="31"/>
    </row>
    <row r="909" spans="1:8" s="13" customFormat="1" ht="15.75">
      <c r="A909" s="7"/>
      <c r="B909" s="357"/>
      <c r="C909" s="357"/>
      <c r="D909" s="378"/>
      <c r="H909" s="31"/>
    </row>
    <row r="910" spans="1:8" s="18" customFormat="1" ht="12.75">
      <c r="A910" s="7"/>
      <c r="B910" s="357"/>
      <c r="C910" s="357"/>
      <c r="D910" s="378"/>
      <c r="H910" s="322"/>
    </row>
    <row r="911" spans="1:8" s="18" customFormat="1" ht="12.75">
      <c r="A911" s="7"/>
      <c r="B911" s="357"/>
      <c r="C911" s="357"/>
      <c r="D911" s="378"/>
      <c r="H911" s="322"/>
    </row>
    <row r="912" spans="1:8" s="18" customFormat="1" ht="12.75">
      <c r="A912" s="7"/>
      <c r="B912" s="357"/>
      <c r="C912" s="357"/>
      <c r="D912" s="378"/>
      <c r="H912" s="322"/>
    </row>
    <row r="913" spans="1:8" s="18" customFormat="1" ht="12.75">
      <c r="A913" s="7"/>
      <c r="B913" s="357"/>
      <c r="C913" s="357"/>
      <c r="D913" s="378"/>
      <c r="H913" s="322"/>
    </row>
    <row r="914" spans="1:8" s="18" customFormat="1" ht="12.75">
      <c r="A914" s="7"/>
      <c r="B914" s="357"/>
      <c r="C914" s="357"/>
      <c r="D914" s="378"/>
      <c r="H914" s="322"/>
    </row>
    <row r="915" spans="1:8" s="18" customFormat="1" ht="12.75">
      <c r="A915" s="7"/>
      <c r="B915" s="357"/>
      <c r="C915" s="357"/>
      <c r="D915" s="378"/>
      <c r="H915" s="322"/>
    </row>
    <row r="916" spans="1:8" s="6" customFormat="1" ht="12.75">
      <c r="A916" s="7"/>
      <c r="B916" s="357"/>
      <c r="C916" s="357"/>
      <c r="D916" s="378"/>
      <c r="H916" s="321"/>
    </row>
    <row r="917" spans="1:8" s="6" customFormat="1" ht="12.75">
      <c r="A917" s="7"/>
      <c r="B917" s="357"/>
      <c r="C917" s="357"/>
      <c r="D917" s="378"/>
      <c r="H917" s="321"/>
    </row>
    <row r="918" spans="1:8" s="18" customFormat="1" ht="12.75">
      <c r="A918" s="7"/>
      <c r="B918" s="357"/>
      <c r="C918" s="357"/>
      <c r="D918" s="378"/>
      <c r="H918" s="322"/>
    </row>
    <row r="919" spans="1:8" s="6" customFormat="1" ht="12.75">
      <c r="A919" s="7"/>
      <c r="B919" s="357"/>
      <c r="C919" s="357"/>
      <c r="D919" s="378"/>
      <c r="H919" s="321"/>
    </row>
    <row r="920" spans="1:8" s="6" customFormat="1" ht="12.75">
      <c r="A920" s="7"/>
      <c r="B920" s="357"/>
      <c r="C920" s="357"/>
      <c r="D920" s="378"/>
      <c r="H920" s="321"/>
    </row>
    <row r="921" spans="1:8" s="6" customFormat="1" ht="12.75">
      <c r="A921" s="7"/>
      <c r="B921" s="357"/>
      <c r="C921" s="357"/>
      <c r="D921" s="378"/>
      <c r="H921" s="321"/>
    </row>
    <row r="922" spans="1:8" s="6" customFormat="1" ht="12.75">
      <c r="A922" s="7"/>
      <c r="B922" s="357"/>
      <c r="C922" s="357"/>
      <c r="D922" s="378"/>
      <c r="H922" s="321"/>
    </row>
    <row r="923" spans="1:8" s="6" customFormat="1" ht="12.75">
      <c r="A923" s="7"/>
      <c r="B923" s="357"/>
      <c r="C923" s="357"/>
      <c r="D923" s="378"/>
      <c r="H923" s="321"/>
    </row>
    <row r="924" spans="1:8" s="6" customFormat="1" ht="12.75">
      <c r="A924" s="7"/>
      <c r="B924" s="357"/>
      <c r="C924" s="357"/>
      <c r="D924" s="378"/>
      <c r="H924" s="321"/>
    </row>
    <row r="925" spans="1:8" s="6" customFormat="1" ht="12.75">
      <c r="A925" s="7"/>
      <c r="B925" s="357"/>
      <c r="C925" s="357"/>
      <c r="D925" s="378"/>
      <c r="H925" s="321"/>
    </row>
    <row r="926" spans="1:8" s="13" customFormat="1" ht="15.75">
      <c r="A926" s="7"/>
      <c r="B926" s="357"/>
      <c r="C926" s="357"/>
      <c r="D926" s="378"/>
      <c r="H926" s="31"/>
    </row>
    <row r="927" spans="1:8" s="13" customFormat="1" ht="15.75">
      <c r="A927" s="7"/>
      <c r="B927" s="357"/>
      <c r="C927" s="357"/>
      <c r="D927" s="378"/>
      <c r="H927" s="31"/>
    </row>
    <row r="928" spans="1:8" s="13" customFormat="1" ht="15.75">
      <c r="A928" s="7"/>
      <c r="B928" s="357"/>
      <c r="C928" s="357"/>
      <c r="D928" s="378"/>
      <c r="H928" s="31"/>
    </row>
    <row r="929" spans="1:8" s="13" customFormat="1" ht="15.75">
      <c r="A929" s="7"/>
      <c r="B929" s="357"/>
      <c r="C929" s="357"/>
      <c r="D929" s="378"/>
      <c r="H929" s="31"/>
    </row>
    <row r="930" spans="1:8" s="13" customFormat="1" ht="15.75">
      <c r="A930" s="7"/>
      <c r="B930" s="357"/>
      <c r="C930" s="357"/>
      <c r="D930" s="378"/>
      <c r="H930" s="31"/>
    </row>
    <row r="931" spans="1:8" s="13" customFormat="1" ht="15.75">
      <c r="A931" s="7"/>
      <c r="B931" s="357"/>
      <c r="C931" s="357"/>
      <c r="D931" s="378"/>
      <c r="H931" s="31"/>
    </row>
    <row r="932" spans="1:8" s="13" customFormat="1" ht="15.75">
      <c r="A932" s="7"/>
      <c r="B932" s="357"/>
      <c r="C932" s="357"/>
      <c r="D932" s="378"/>
      <c r="H932" s="31"/>
    </row>
    <row r="933" spans="1:8" s="13" customFormat="1" ht="15.75">
      <c r="A933" s="7"/>
      <c r="B933" s="357"/>
      <c r="C933" s="357"/>
      <c r="D933" s="378"/>
      <c r="H933" s="31"/>
    </row>
    <row r="934" spans="1:8" s="13" customFormat="1" ht="15.75">
      <c r="A934" s="7"/>
      <c r="B934" s="357"/>
      <c r="C934" s="357"/>
      <c r="D934" s="378"/>
      <c r="H934" s="31"/>
    </row>
    <row r="935" spans="1:8" s="13" customFormat="1" ht="15.75">
      <c r="A935" s="7"/>
      <c r="B935" s="357"/>
      <c r="C935" s="357"/>
      <c r="D935" s="378"/>
      <c r="H935" s="31"/>
    </row>
    <row r="936" spans="1:8" s="13" customFormat="1" ht="15.75">
      <c r="A936" s="7"/>
      <c r="B936" s="357"/>
      <c r="C936" s="357"/>
      <c r="D936" s="378"/>
      <c r="H936" s="31"/>
    </row>
    <row r="937" spans="1:8" s="13" customFormat="1" ht="15.75">
      <c r="A937" s="7"/>
      <c r="B937" s="357"/>
      <c r="C937" s="357"/>
      <c r="D937" s="378"/>
      <c r="H937" s="31"/>
    </row>
    <row r="938" spans="1:8" s="13" customFormat="1" ht="15.75">
      <c r="A938" s="7"/>
      <c r="B938" s="357"/>
      <c r="C938" s="357"/>
      <c r="D938" s="378"/>
      <c r="H938" s="31"/>
    </row>
    <row r="939" spans="1:8" s="13" customFormat="1" ht="15.75">
      <c r="A939" s="7"/>
      <c r="B939" s="357"/>
      <c r="C939" s="357"/>
      <c r="D939" s="378"/>
      <c r="H939" s="31"/>
    </row>
    <row r="940" spans="1:8" s="13" customFormat="1" ht="15.75">
      <c r="A940" s="7"/>
      <c r="B940" s="357"/>
      <c r="C940" s="357"/>
      <c r="D940" s="378"/>
      <c r="H940" s="31"/>
    </row>
    <row r="941" spans="1:8" s="13" customFormat="1" ht="15.75">
      <c r="A941" s="7"/>
      <c r="B941" s="357"/>
      <c r="C941" s="357"/>
      <c r="D941" s="378"/>
      <c r="H941" s="31"/>
    </row>
    <row r="942" spans="1:8" s="13" customFormat="1" ht="15.75">
      <c r="A942" s="7"/>
      <c r="B942" s="357"/>
      <c r="C942" s="357"/>
      <c r="D942" s="378"/>
      <c r="H942" s="31"/>
    </row>
    <row r="943" spans="1:8" s="13" customFormat="1" ht="15.75">
      <c r="A943" s="7"/>
      <c r="B943" s="357"/>
      <c r="C943" s="357"/>
      <c r="D943" s="378"/>
      <c r="H943" s="31"/>
    </row>
    <row r="944" spans="1:8" s="13" customFormat="1" ht="15.75">
      <c r="A944" s="7"/>
      <c r="B944" s="357"/>
      <c r="C944" s="357"/>
      <c r="D944" s="378"/>
      <c r="H944" s="31"/>
    </row>
    <row r="945" spans="1:8" s="13" customFormat="1" ht="15.75">
      <c r="A945" s="7"/>
      <c r="B945" s="357"/>
      <c r="C945" s="357"/>
      <c r="D945" s="378"/>
      <c r="H945" s="31"/>
    </row>
    <row r="946" spans="1:8" s="13" customFormat="1" ht="15.75">
      <c r="A946" s="7"/>
      <c r="B946" s="357"/>
      <c r="C946" s="357"/>
      <c r="D946" s="378"/>
      <c r="H946" s="31"/>
    </row>
    <row r="947" spans="1:8" s="13" customFormat="1" ht="15.75">
      <c r="A947" s="7"/>
      <c r="B947" s="357"/>
      <c r="C947" s="357"/>
      <c r="D947" s="378"/>
      <c r="H947" s="31"/>
    </row>
    <row r="948" spans="1:8" s="13" customFormat="1" ht="15.75">
      <c r="A948" s="7"/>
      <c r="B948" s="357"/>
      <c r="C948" s="357"/>
      <c r="D948" s="378"/>
      <c r="H948" s="31"/>
    </row>
    <row r="949" spans="1:8" s="13" customFormat="1" ht="15.75">
      <c r="A949" s="7"/>
      <c r="B949" s="357"/>
      <c r="C949" s="357"/>
      <c r="D949" s="378"/>
      <c r="H949" s="31"/>
    </row>
    <row r="950" spans="1:8" s="13" customFormat="1" ht="15.75">
      <c r="A950" s="7"/>
      <c r="B950" s="357"/>
      <c r="C950" s="357"/>
      <c r="D950" s="378"/>
      <c r="H950" s="31"/>
    </row>
    <row r="951" spans="1:8" s="13" customFormat="1" ht="15.75">
      <c r="A951" s="7"/>
      <c r="B951" s="357"/>
      <c r="C951" s="357"/>
      <c r="D951" s="378"/>
      <c r="H951" s="31"/>
    </row>
    <row r="952" spans="1:8" s="13" customFormat="1" ht="15.75">
      <c r="A952" s="7"/>
      <c r="B952" s="357"/>
      <c r="C952" s="357"/>
      <c r="D952" s="378"/>
      <c r="H952" s="31"/>
    </row>
    <row r="953" spans="1:8" s="13" customFormat="1" ht="15.75">
      <c r="A953" s="7"/>
      <c r="B953" s="357"/>
      <c r="C953" s="357"/>
      <c r="D953" s="378"/>
      <c r="H953" s="31"/>
    </row>
    <row r="954" spans="1:8" s="13" customFormat="1" ht="15.75">
      <c r="A954" s="7"/>
      <c r="B954" s="357"/>
      <c r="C954" s="357"/>
      <c r="D954" s="378"/>
      <c r="H954" s="31"/>
    </row>
    <row r="955" spans="1:8" s="13" customFormat="1" ht="15.75">
      <c r="A955" s="7"/>
      <c r="B955" s="357"/>
      <c r="C955" s="357"/>
      <c r="D955" s="378"/>
      <c r="H955" s="31"/>
    </row>
    <row r="956" spans="1:8" s="13" customFormat="1" ht="15.75">
      <c r="A956" s="7"/>
      <c r="B956" s="357"/>
      <c r="C956" s="357"/>
      <c r="D956" s="378"/>
      <c r="H956" s="31"/>
    </row>
    <row r="957" spans="1:8" s="13" customFormat="1" ht="15.75">
      <c r="A957" s="7"/>
      <c r="B957" s="357"/>
      <c r="C957" s="357"/>
      <c r="D957" s="378"/>
      <c r="H957" s="31"/>
    </row>
    <row r="958" spans="1:8" s="13" customFormat="1" ht="15.75">
      <c r="A958" s="7"/>
      <c r="B958" s="357"/>
      <c r="C958" s="357"/>
      <c r="D958" s="378"/>
      <c r="H958" s="31"/>
    </row>
    <row r="959" spans="1:8" s="13" customFormat="1" ht="15.75">
      <c r="A959" s="7"/>
      <c r="B959" s="357"/>
      <c r="C959" s="357"/>
      <c r="D959" s="378"/>
      <c r="H959" s="31"/>
    </row>
    <row r="960" spans="1:8" s="13" customFormat="1" ht="15.75">
      <c r="A960" s="7"/>
      <c r="B960" s="357"/>
      <c r="C960" s="357"/>
      <c r="D960" s="378"/>
      <c r="H960" s="31"/>
    </row>
    <row r="961" spans="1:8" s="13" customFormat="1" ht="15.75">
      <c r="A961" s="7"/>
      <c r="B961" s="357"/>
      <c r="C961" s="357"/>
      <c r="D961" s="378"/>
      <c r="H961" s="31"/>
    </row>
    <row r="962" spans="1:8" s="13" customFormat="1" ht="15.75">
      <c r="A962" s="7"/>
      <c r="B962" s="357"/>
      <c r="C962" s="357"/>
      <c r="D962" s="378"/>
      <c r="H962" s="31"/>
    </row>
    <row r="963" spans="1:8" s="13" customFormat="1" ht="15.75">
      <c r="A963" s="7"/>
      <c r="B963" s="357"/>
      <c r="C963" s="357"/>
      <c r="D963" s="378"/>
      <c r="H963" s="31"/>
    </row>
    <row r="964" spans="1:8" s="13" customFormat="1" ht="15.75">
      <c r="A964" s="7"/>
      <c r="B964" s="357"/>
      <c r="C964" s="357"/>
      <c r="D964" s="378"/>
      <c r="H964" s="31"/>
    </row>
    <row r="965" spans="1:8" s="13" customFormat="1" ht="15.75">
      <c r="A965" s="7"/>
      <c r="B965" s="357"/>
      <c r="C965" s="357"/>
      <c r="D965" s="378"/>
      <c r="H965" s="31"/>
    </row>
    <row r="966" spans="1:8" s="13" customFormat="1" ht="15.75">
      <c r="A966" s="7"/>
      <c r="B966" s="357"/>
      <c r="C966" s="357"/>
      <c r="D966" s="378"/>
      <c r="H966" s="31"/>
    </row>
    <row r="967" spans="1:8" s="13" customFormat="1" ht="15.75">
      <c r="A967" s="7"/>
      <c r="B967" s="357"/>
      <c r="C967" s="357"/>
      <c r="D967" s="378"/>
      <c r="H967" s="31"/>
    </row>
    <row r="968" spans="1:8" s="13" customFormat="1" ht="15.75">
      <c r="A968" s="7"/>
      <c r="B968" s="357"/>
      <c r="C968" s="357"/>
      <c r="D968" s="378"/>
      <c r="H968" s="31"/>
    </row>
    <row r="969" spans="1:8" s="13" customFormat="1" ht="15.75">
      <c r="A969" s="7"/>
      <c r="B969" s="357"/>
      <c r="C969" s="357"/>
      <c r="D969" s="378"/>
      <c r="H969" s="31"/>
    </row>
    <row r="970" spans="1:8" s="13" customFormat="1" ht="15.75">
      <c r="A970" s="7"/>
      <c r="B970" s="357"/>
      <c r="C970" s="357"/>
      <c r="D970" s="378"/>
      <c r="H970" s="31"/>
    </row>
    <row r="971" spans="1:8" s="13" customFormat="1" ht="15.75">
      <c r="A971" s="7"/>
      <c r="B971" s="357"/>
      <c r="C971" s="357"/>
      <c r="D971" s="378"/>
      <c r="H971" s="31"/>
    </row>
    <row r="972" spans="1:8" s="13" customFormat="1" ht="15.75">
      <c r="A972" s="7"/>
      <c r="B972" s="357"/>
      <c r="C972" s="357"/>
      <c r="D972" s="378"/>
      <c r="H972" s="31"/>
    </row>
    <row r="973" spans="1:8" s="13" customFormat="1" ht="15.75">
      <c r="A973" s="7"/>
      <c r="B973" s="357"/>
      <c r="C973" s="357"/>
      <c r="D973" s="378"/>
      <c r="H973" s="31"/>
    </row>
    <row r="974" spans="1:8" s="13" customFormat="1" ht="15.75">
      <c r="A974" s="7"/>
      <c r="B974" s="357"/>
      <c r="C974" s="357"/>
      <c r="D974" s="378"/>
      <c r="H974" s="31"/>
    </row>
    <row r="975" spans="1:8" s="13" customFormat="1" ht="15.75">
      <c r="A975" s="7"/>
      <c r="B975" s="357"/>
      <c r="C975" s="357"/>
      <c r="D975" s="378"/>
      <c r="H975" s="31"/>
    </row>
    <row r="976" spans="1:8" s="13" customFormat="1" ht="15.75">
      <c r="A976" s="7"/>
      <c r="B976" s="357"/>
      <c r="C976" s="357"/>
      <c r="D976" s="378"/>
      <c r="H976" s="31"/>
    </row>
    <row r="977" spans="1:8" s="13" customFormat="1" ht="15.75">
      <c r="A977" s="7"/>
      <c r="B977" s="357"/>
      <c r="C977" s="357"/>
      <c r="D977" s="378"/>
      <c r="H977" s="31"/>
    </row>
    <row r="978" spans="1:8" s="13" customFormat="1" ht="15.75">
      <c r="A978" s="7"/>
      <c r="B978" s="357"/>
      <c r="C978" s="357"/>
      <c r="D978" s="378"/>
      <c r="H978" s="31"/>
    </row>
    <row r="979" spans="1:8" s="13" customFormat="1" ht="15.75">
      <c r="A979" s="7"/>
      <c r="B979" s="357"/>
      <c r="C979" s="357"/>
      <c r="D979" s="378"/>
      <c r="H979" s="31"/>
    </row>
    <row r="980" spans="1:8" s="13" customFormat="1" ht="15.75">
      <c r="A980" s="7"/>
      <c r="B980" s="357"/>
      <c r="C980" s="357"/>
      <c r="D980" s="378"/>
      <c r="H980" s="31"/>
    </row>
    <row r="981" spans="1:8" s="13" customFormat="1" ht="15.75">
      <c r="A981" s="7"/>
      <c r="B981" s="357"/>
      <c r="C981" s="357"/>
      <c r="D981" s="378"/>
      <c r="H981" s="31"/>
    </row>
    <row r="982" spans="1:8" s="13" customFormat="1" ht="15.75">
      <c r="A982" s="7"/>
      <c r="B982" s="357"/>
      <c r="C982" s="357"/>
      <c r="D982" s="378"/>
      <c r="H982" s="31"/>
    </row>
    <row r="983" spans="1:8" s="13" customFormat="1" ht="15.75">
      <c r="A983" s="7"/>
      <c r="B983" s="357"/>
      <c r="C983" s="357"/>
      <c r="D983" s="378"/>
      <c r="H983" s="31"/>
    </row>
    <row r="984" spans="1:8" s="13" customFormat="1" ht="15.75">
      <c r="A984" s="7"/>
      <c r="B984" s="357"/>
      <c r="C984" s="357"/>
      <c r="D984" s="378"/>
      <c r="H984" s="31"/>
    </row>
    <row r="985" spans="1:8" s="13" customFormat="1" ht="15.75">
      <c r="A985" s="7"/>
      <c r="B985" s="357"/>
      <c r="C985" s="357"/>
      <c r="D985" s="378"/>
      <c r="H985" s="31"/>
    </row>
    <row r="986" spans="1:8" s="13" customFormat="1" ht="15.75">
      <c r="A986" s="7"/>
      <c r="B986" s="357"/>
      <c r="C986" s="357"/>
      <c r="D986" s="378"/>
      <c r="H986" s="31"/>
    </row>
    <row r="987" spans="1:8" s="13" customFormat="1" ht="15.75">
      <c r="A987" s="7"/>
      <c r="B987" s="357"/>
      <c r="C987" s="357"/>
      <c r="D987" s="378"/>
      <c r="H987" s="31"/>
    </row>
    <row r="988" spans="1:8" s="13" customFormat="1" ht="15.75">
      <c r="A988" s="7"/>
      <c r="B988" s="357"/>
      <c r="C988" s="357"/>
      <c r="D988" s="378"/>
      <c r="H988" s="31"/>
    </row>
    <row r="989" spans="1:8" s="13" customFormat="1" ht="15.75">
      <c r="A989" s="7"/>
      <c r="B989" s="357"/>
      <c r="C989" s="357"/>
      <c r="D989" s="378"/>
      <c r="H989" s="31"/>
    </row>
    <row r="990" spans="1:8" s="13" customFormat="1" ht="15.75">
      <c r="A990" s="7"/>
      <c r="B990" s="357"/>
      <c r="C990" s="357"/>
      <c r="D990" s="378"/>
      <c r="H990" s="31"/>
    </row>
    <row r="991" spans="1:8" s="13" customFormat="1" ht="15.75">
      <c r="A991" s="7"/>
      <c r="B991" s="357"/>
      <c r="C991" s="357"/>
      <c r="D991" s="378"/>
      <c r="H991" s="31"/>
    </row>
    <row r="992" spans="1:8" s="13" customFormat="1" ht="15.75">
      <c r="A992" s="7"/>
      <c r="B992" s="357"/>
      <c r="C992" s="357"/>
      <c r="D992" s="378"/>
      <c r="H992" s="31"/>
    </row>
    <row r="993" spans="1:8" s="13" customFormat="1" ht="15.75">
      <c r="A993" s="7"/>
      <c r="B993" s="357"/>
      <c r="C993" s="357"/>
      <c r="D993" s="378"/>
      <c r="H993" s="31"/>
    </row>
    <row r="994" spans="1:8" s="13" customFormat="1" ht="15.75">
      <c r="A994" s="7"/>
      <c r="B994" s="357"/>
      <c r="C994" s="357"/>
      <c r="D994" s="378"/>
      <c r="H994" s="31"/>
    </row>
    <row r="995" spans="1:8" s="13" customFormat="1" ht="15.75">
      <c r="A995" s="7"/>
      <c r="B995" s="357"/>
      <c r="C995" s="357"/>
      <c r="D995" s="378"/>
      <c r="H995" s="31"/>
    </row>
    <row r="996" spans="1:8" s="13" customFormat="1" ht="15.75">
      <c r="A996" s="7"/>
      <c r="B996" s="357"/>
      <c r="C996" s="357"/>
      <c r="D996" s="378"/>
      <c r="H996" s="31"/>
    </row>
    <row r="997" spans="1:8" s="13" customFormat="1" ht="15.75">
      <c r="A997" s="7"/>
      <c r="B997" s="357"/>
      <c r="C997" s="357"/>
      <c r="D997" s="378"/>
      <c r="H997" s="31"/>
    </row>
    <row r="998" spans="1:8" s="13" customFormat="1" ht="15.75">
      <c r="A998" s="7"/>
      <c r="B998" s="357"/>
      <c r="C998" s="357"/>
      <c r="D998" s="378"/>
      <c r="H998" s="31"/>
    </row>
    <row r="999" spans="1:8" s="13" customFormat="1" ht="15.75">
      <c r="A999" s="7"/>
      <c r="B999" s="357"/>
      <c r="C999" s="357"/>
      <c r="D999" s="378"/>
      <c r="H999" s="31"/>
    </row>
    <row r="1000" spans="1:8" s="13" customFormat="1" ht="15.75">
      <c r="A1000" s="7"/>
      <c r="B1000" s="357"/>
      <c r="C1000" s="357"/>
      <c r="D1000" s="378"/>
      <c r="H1000" s="31"/>
    </row>
    <row r="1001" spans="1:8" s="13" customFormat="1" ht="15.75">
      <c r="A1001" s="7"/>
      <c r="B1001" s="357"/>
      <c r="C1001" s="357"/>
      <c r="D1001" s="378"/>
      <c r="H1001" s="31"/>
    </row>
    <row r="1002" spans="1:8" s="13" customFormat="1" ht="15.75">
      <c r="A1002" s="7"/>
      <c r="B1002" s="357"/>
      <c r="C1002" s="357"/>
      <c r="D1002" s="378"/>
      <c r="H1002" s="31"/>
    </row>
    <row r="1003" spans="1:8" s="13" customFormat="1" ht="15.75">
      <c r="A1003" s="7"/>
      <c r="B1003" s="357"/>
      <c r="C1003" s="357"/>
      <c r="D1003" s="378"/>
      <c r="H1003" s="31"/>
    </row>
    <row r="1004" spans="1:8" s="13" customFormat="1" ht="15.75">
      <c r="A1004" s="7"/>
      <c r="B1004" s="357"/>
      <c r="C1004" s="357"/>
      <c r="D1004" s="378"/>
      <c r="H1004" s="31"/>
    </row>
    <row r="1005" spans="1:8" s="13" customFormat="1" ht="15.75">
      <c r="A1005" s="7"/>
      <c r="B1005" s="357"/>
      <c r="C1005" s="357"/>
      <c r="D1005" s="378"/>
      <c r="H1005" s="31"/>
    </row>
    <row r="1006" spans="1:8" s="13" customFormat="1" ht="15.75">
      <c r="A1006" s="7"/>
      <c r="B1006" s="357"/>
      <c r="C1006" s="357"/>
      <c r="D1006" s="378"/>
      <c r="H1006" s="31"/>
    </row>
    <row r="1007" spans="1:8" s="13" customFormat="1" ht="15.75">
      <c r="A1007" s="7"/>
      <c r="B1007" s="357"/>
      <c r="C1007" s="357"/>
      <c r="D1007" s="378"/>
      <c r="H1007" s="31"/>
    </row>
    <row r="1008" spans="1:8" s="13" customFormat="1" ht="15.75">
      <c r="A1008" s="7"/>
      <c r="B1008" s="357"/>
      <c r="C1008" s="357"/>
      <c r="D1008" s="378"/>
      <c r="H1008" s="31"/>
    </row>
    <row r="1009" spans="1:8" s="13" customFormat="1" ht="15.75">
      <c r="A1009" s="7"/>
      <c r="B1009" s="357"/>
      <c r="C1009" s="357"/>
      <c r="D1009" s="378"/>
      <c r="H1009" s="31"/>
    </row>
    <row r="1010" spans="1:8" s="13" customFormat="1" ht="15.75">
      <c r="A1010" s="7"/>
      <c r="B1010" s="357"/>
      <c r="C1010" s="357"/>
      <c r="D1010" s="378"/>
      <c r="H1010" s="31"/>
    </row>
    <row r="1011" spans="1:8" s="13" customFormat="1" ht="15.75">
      <c r="A1011" s="7"/>
      <c r="B1011" s="357"/>
      <c r="C1011" s="357"/>
      <c r="D1011" s="378"/>
      <c r="H1011" s="31"/>
    </row>
    <row r="1012" spans="1:8" s="13" customFormat="1" ht="15.75">
      <c r="A1012" s="7"/>
      <c r="B1012" s="357"/>
      <c r="C1012" s="357"/>
      <c r="D1012" s="378"/>
      <c r="H1012" s="31"/>
    </row>
    <row r="1013" spans="1:8" s="13" customFormat="1" ht="15.75">
      <c r="A1013" s="7"/>
      <c r="B1013" s="357"/>
      <c r="C1013" s="357"/>
      <c r="D1013" s="378"/>
      <c r="H1013" s="31"/>
    </row>
    <row r="1014" spans="1:8" s="13" customFormat="1" ht="15.75">
      <c r="A1014" s="7"/>
      <c r="B1014" s="357"/>
      <c r="C1014" s="357"/>
      <c r="D1014" s="378"/>
      <c r="H1014" s="31"/>
    </row>
    <row r="1015" spans="1:8" s="13" customFormat="1" ht="15.75">
      <c r="A1015" s="7"/>
      <c r="B1015" s="357"/>
      <c r="C1015" s="357"/>
      <c r="D1015" s="378"/>
      <c r="H1015" s="31"/>
    </row>
    <row r="1016" spans="1:8" s="13" customFormat="1" ht="15.75">
      <c r="A1016" s="7"/>
      <c r="B1016" s="357"/>
      <c r="C1016" s="357"/>
      <c r="D1016" s="378"/>
      <c r="H1016" s="31"/>
    </row>
    <row r="1017" spans="1:8" s="13" customFormat="1" ht="15.75">
      <c r="A1017" s="7"/>
      <c r="B1017" s="357"/>
      <c r="C1017" s="357"/>
      <c r="D1017" s="378"/>
      <c r="H1017" s="31"/>
    </row>
    <row r="1018" spans="1:8" s="13" customFormat="1" ht="15.75">
      <c r="A1018" s="7"/>
      <c r="B1018" s="357"/>
      <c r="C1018" s="357"/>
      <c r="D1018" s="378"/>
      <c r="H1018" s="31"/>
    </row>
    <row r="1019" spans="1:8" s="13" customFormat="1" ht="15.75">
      <c r="A1019" s="7"/>
      <c r="B1019" s="357"/>
      <c r="C1019" s="357"/>
      <c r="D1019" s="378"/>
      <c r="H1019" s="31"/>
    </row>
    <row r="1020" spans="1:8" s="13" customFormat="1" ht="15.75">
      <c r="A1020" s="7"/>
      <c r="B1020" s="357"/>
      <c r="C1020" s="357"/>
      <c r="D1020" s="378"/>
      <c r="H1020" s="31"/>
    </row>
    <row r="1021" spans="1:8" s="13" customFormat="1" ht="15.75">
      <c r="A1021" s="7"/>
      <c r="B1021" s="357"/>
      <c r="C1021" s="357"/>
      <c r="D1021" s="378"/>
      <c r="H1021" s="31"/>
    </row>
    <row r="1022" spans="1:8" s="13" customFormat="1" ht="15.75">
      <c r="A1022" s="7"/>
      <c r="B1022" s="357"/>
      <c r="C1022" s="357"/>
      <c r="D1022" s="378"/>
      <c r="H1022" s="31"/>
    </row>
    <row r="1023" spans="1:8" s="13" customFormat="1" ht="15.75">
      <c r="A1023" s="7"/>
      <c r="B1023" s="357"/>
      <c r="C1023" s="357"/>
      <c r="D1023" s="378"/>
      <c r="H1023" s="31"/>
    </row>
    <row r="1024" spans="1:8" s="13" customFormat="1" ht="15.75">
      <c r="A1024" s="7"/>
      <c r="B1024" s="357"/>
      <c r="C1024" s="357"/>
      <c r="D1024" s="378"/>
      <c r="H1024" s="31"/>
    </row>
    <row r="1025" spans="1:8" s="13" customFormat="1" ht="15.75">
      <c r="A1025" s="7"/>
      <c r="B1025" s="357"/>
      <c r="C1025" s="357"/>
      <c r="D1025" s="378"/>
      <c r="H1025" s="31"/>
    </row>
    <row r="1026" spans="1:8" s="13" customFormat="1" ht="15.75">
      <c r="A1026" s="7"/>
      <c r="B1026" s="357"/>
      <c r="C1026" s="357"/>
      <c r="D1026" s="378"/>
      <c r="H1026" s="31"/>
    </row>
    <row r="1027" spans="1:8" s="13" customFormat="1" ht="15.75">
      <c r="A1027" s="7"/>
      <c r="B1027" s="357"/>
      <c r="C1027" s="357"/>
      <c r="D1027" s="378"/>
      <c r="H1027" s="31"/>
    </row>
    <row r="1028" spans="1:8" s="13" customFormat="1" ht="15.75">
      <c r="A1028" s="7"/>
      <c r="B1028" s="357"/>
      <c r="C1028" s="357"/>
      <c r="D1028" s="378"/>
      <c r="H1028" s="31"/>
    </row>
    <row r="1029" spans="1:8" s="13" customFormat="1" ht="15.75">
      <c r="A1029" s="7"/>
      <c r="B1029" s="357"/>
      <c r="C1029" s="357"/>
      <c r="D1029" s="378"/>
      <c r="H1029" s="31"/>
    </row>
    <row r="1030" spans="1:8" s="13" customFormat="1" ht="15.75">
      <c r="A1030" s="7"/>
      <c r="B1030" s="357"/>
      <c r="C1030" s="357"/>
      <c r="D1030" s="378"/>
      <c r="H1030" s="31"/>
    </row>
    <row r="1031" spans="1:8" s="13" customFormat="1" ht="15.75">
      <c r="A1031" s="7"/>
      <c r="B1031" s="357"/>
      <c r="C1031" s="357"/>
      <c r="D1031" s="378"/>
      <c r="H1031" s="31"/>
    </row>
    <row r="1032" spans="1:8" s="13" customFormat="1" ht="15.75">
      <c r="A1032" s="7"/>
      <c r="B1032" s="357"/>
      <c r="C1032" s="357"/>
      <c r="D1032" s="378"/>
      <c r="H1032" s="31"/>
    </row>
    <row r="1033" spans="1:8" s="13" customFormat="1" ht="15.75">
      <c r="A1033" s="7"/>
      <c r="B1033" s="357"/>
      <c r="C1033" s="357"/>
      <c r="D1033" s="378"/>
      <c r="H1033" s="31"/>
    </row>
    <row r="1034" spans="1:8" s="13" customFormat="1" ht="15.75">
      <c r="A1034" s="7"/>
      <c r="B1034" s="357"/>
      <c r="C1034" s="357"/>
      <c r="D1034" s="378"/>
      <c r="H1034" s="31"/>
    </row>
    <row r="1035" spans="1:8" s="13" customFormat="1" ht="15.75">
      <c r="A1035" s="7"/>
      <c r="B1035" s="357"/>
      <c r="C1035" s="357"/>
      <c r="D1035" s="378"/>
      <c r="H1035" s="31"/>
    </row>
    <row r="1036" spans="1:8" s="13" customFormat="1" ht="15.75">
      <c r="A1036" s="7"/>
      <c r="B1036" s="357"/>
      <c r="C1036" s="357"/>
      <c r="D1036" s="378"/>
      <c r="H1036" s="31"/>
    </row>
    <row r="1037" spans="1:8" s="13" customFormat="1" ht="15.75">
      <c r="A1037" s="7"/>
      <c r="B1037" s="357"/>
      <c r="C1037" s="357"/>
      <c r="D1037" s="378"/>
      <c r="H1037" s="31"/>
    </row>
    <row r="1038" spans="1:8" s="13" customFormat="1" ht="15.75">
      <c r="A1038" s="7"/>
      <c r="B1038" s="357"/>
      <c r="C1038" s="357"/>
      <c r="D1038" s="378"/>
      <c r="H1038" s="31"/>
    </row>
    <row r="1039" spans="1:8" s="13" customFormat="1" ht="15.75">
      <c r="A1039" s="7"/>
      <c r="B1039" s="357"/>
      <c r="C1039" s="357"/>
      <c r="D1039" s="378"/>
      <c r="H1039" s="31"/>
    </row>
    <row r="1040" spans="1:8" s="13" customFormat="1" ht="15.75">
      <c r="A1040" s="7"/>
      <c r="B1040" s="357"/>
      <c r="C1040" s="357"/>
      <c r="D1040" s="378"/>
      <c r="H1040" s="31"/>
    </row>
    <row r="1041" spans="1:8" s="13" customFormat="1" ht="15.75">
      <c r="A1041" s="7"/>
      <c r="B1041" s="357"/>
      <c r="C1041" s="357"/>
      <c r="D1041" s="378"/>
      <c r="H1041" s="31"/>
    </row>
    <row r="1042" spans="1:8" s="13" customFormat="1" ht="15.75">
      <c r="A1042" s="7"/>
      <c r="B1042" s="357"/>
      <c r="C1042" s="357"/>
      <c r="D1042" s="378"/>
      <c r="H1042" s="31"/>
    </row>
    <row r="1043" spans="1:8" s="13" customFormat="1" ht="15.75">
      <c r="A1043" s="7"/>
      <c r="B1043" s="357"/>
      <c r="C1043" s="357"/>
      <c r="D1043" s="378"/>
      <c r="H1043" s="31"/>
    </row>
    <row r="1044" spans="1:8" s="13" customFormat="1" ht="15.75">
      <c r="A1044" s="7"/>
      <c r="B1044" s="357"/>
      <c r="C1044" s="357"/>
      <c r="D1044" s="378"/>
      <c r="H1044" s="31"/>
    </row>
    <row r="1045" spans="1:8" s="13" customFormat="1" ht="15.75">
      <c r="A1045" s="7"/>
      <c r="B1045" s="357"/>
      <c r="C1045" s="357"/>
      <c r="D1045" s="378"/>
      <c r="H1045" s="31"/>
    </row>
    <row r="1046" spans="1:8" s="13" customFormat="1" ht="15.75">
      <c r="A1046" s="7"/>
      <c r="B1046" s="357"/>
      <c r="C1046" s="357"/>
      <c r="D1046" s="378"/>
      <c r="H1046" s="31"/>
    </row>
    <row r="1047" spans="1:8" s="13" customFormat="1" ht="15.75">
      <c r="A1047" s="7"/>
      <c r="B1047" s="357"/>
      <c r="C1047" s="357"/>
      <c r="D1047" s="378"/>
      <c r="H1047" s="31"/>
    </row>
    <row r="1048" spans="1:8" s="13" customFormat="1" ht="15.75">
      <c r="A1048" s="7"/>
      <c r="B1048" s="357"/>
      <c r="C1048" s="357"/>
      <c r="D1048" s="378"/>
      <c r="H1048" s="31"/>
    </row>
    <row r="1049" spans="1:8" s="13" customFormat="1" ht="15.75">
      <c r="A1049" s="7"/>
      <c r="B1049" s="357"/>
      <c r="C1049" s="357"/>
      <c r="D1049" s="378"/>
      <c r="H1049" s="31"/>
    </row>
    <row r="1050" spans="1:8" s="13" customFormat="1" ht="15.75">
      <c r="A1050" s="7"/>
      <c r="B1050" s="357"/>
      <c r="C1050" s="357"/>
      <c r="D1050" s="378"/>
      <c r="H1050" s="31"/>
    </row>
    <row r="1051" spans="1:8" s="13" customFormat="1" ht="15.75">
      <c r="A1051" s="7"/>
      <c r="B1051" s="357"/>
      <c r="C1051" s="357"/>
      <c r="D1051" s="378"/>
      <c r="H1051" s="31"/>
    </row>
    <row r="1052" spans="1:8" s="13" customFormat="1" ht="15.75">
      <c r="A1052" s="7"/>
      <c r="B1052" s="357"/>
      <c r="C1052" s="357"/>
      <c r="D1052" s="378"/>
      <c r="H1052" s="31"/>
    </row>
    <row r="1053" spans="1:8" s="13" customFormat="1" ht="15.75">
      <c r="A1053" s="7"/>
      <c r="B1053" s="357"/>
      <c r="C1053" s="357"/>
      <c r="D1053" s="378"/>
      <c r="H1053" s="31"/>
    </row>
    <row r="1054" spans="1:8" s="13" customFormat="1" ht="15.75">
      <c r="A1054" s="7"/>
      <c r="B1054" s="357"/>
      <c r="C1054" s="357"/>
      <c r="D1054" s="378"/>
      <c r="H1054" s="31"/>
    </row>
    <row r="1055" spans="1:8" s="13" customFormat="1" ht="15.75">
      <c r="A1055" s="7"/>
      <c r="B1055" s="357"/>
      <c r="C1055" s="357"/>
      <c r="D1055" s="378"/>
      <c r="H1055" s="31"/>
    </row>
    <row r="1056" spans="1:8" s="13" customFormat="1" ht="15.75">
      <c r="A1056" s="7"/>
      <c r="B1056" s="357"/>
      <c r="C1056" s="357"/>
      <c r="D1056" s="378"/>
      <c r="H1056" s="31"/>
    </row>
    <row r="1057" spans="1:8" s="13" customFormat="1" ht="15.75">
      <c r="A1057" s="7"/>
      <c r="B1057" s="357"/>
      <c r="C1057" s="357"/>
      <c r="D1057" s="378"/>
      <c r="H1057" s="31"/>
    </row>
    <row r="1058" spans="1:8" s="13" customFormat="1" ht="15.75">
      <c r="A1058" s="7"/>
      <c r="B1058" s="357"/>
      <c r="C1058" s="357"/>
      <c r="D1058" s="378"/>
      <c r="H1058" s="31"/>
    </row>
    <row r="1059" spans="1:8" s="13" customFormat="1" ht="15.75">
      <c r="A1059" s="7"/>
      <c r="B1059" s="357"/>
      <c r="C1059" s="357"/>
      <c r="D1059" s="378"/>
      <c r="H1059" s="31"/>
    </row>
    <row r="1060" spans="1:8" s="13" customFormat="1" ht="15.75">
      <c r="A1060" s="7"/>
      <c r="B1060" s="357"/>
      <c r="C1060" s="357"/>
      <c r="D1060" s="378"/>
      <c r="H1060" s="31"/>
    </row>
    <row r="1061" spans="1:8" s="13" customFormat="1" ht="15.75">
      <c r="A1061" s="7"/>
      <c r="B1061" s="357"/>
      <c r="C1061" s="357"/>
      <c r="D1061" s="378"/>
      <c r="H1061" s="31"/>
    </row>
    <row r="1062" spans="1:8" s="13" customFormat="1" ht="15.75">
      <c r="A1062" s="7"/>
      <c r="B1062" s="357"/>
      <c r="C1062" s="357"/>
      <c r="D1062" s="378"/>
      <c r="H1062" s="31"/>
    </row>
    <row r="1063" spans="1:8" s="13" customFormat="1" ht="15.75">
      <c r="A1063" s="7"/>
      <c r="B1063" s="357"/>
      <c r="C1063" s="357"/>
      <c r="D1063" s="378"/>
      <c r="H1063" s="31"/>
    </row>
    <row r="1064" spans="1:8" s="13" customFormat="1" ht="15.75">
      <c r="A1064" s="7"/>
      <c r="B1064" s="357"/>
      <c r="C1064" s="357"/>
      <c r="D1064" s="378"/>
      <c r="H1064" s="31"/>
    </row>
    <row r="1065" spans="1:8" s="13" customFormat="1" ht="15.75">
      <c r="A1065" s="7"/>
      <c r="B1065" s="357"/>
      <c r="C1065" s="357"/>
      <c r="D1065" s="378"/>
      <c r="H1065" s="31"/>
    </row>
    <row r="1066" spans="1:8" s="13" customFormat="1" ht="15.75">
      <c r="A1066" s="7"/>
      <c r="B1066" s="357"/>
      <c r="C1066" s="357"/>
      <c r="D1066" s="378"/>
      <c r="H1066" s="31"/>
    </row>
    <row r="1067" spans="1:8" s="13" customFormat="1" ht="15.75">
      <c r="A1067" s="7"/>
      <c r="B1067" s="357"/>
      <c r="C1067" s="357"/>
      <c r="D1067" s="378"/>
      <c r="H1067" s="31"/>
    </row>
    <row r="1068" spans="1:4" ht="15.75">
      <c r="A1068" s="7"/>
      <c r="B1068" s="357"/>
      <c r="C1068" s="357"/>
      <c r="D1068" s="378"/>
    </row>
    <row r="1069" spans="1:4" ht="15.75">
      <c r="A1069" s="7"/>
      <c r="B1069" s="357"/>
      <c r="C1069" s="357"/>
      <c r="D1069" s="378"/>
    </row>
    <row r="1070" spans="1:4" ht="15.75">
      <c r="A1070" s="7"/>
      <c r="B1070" s="357"/>
      <c r="C1070" s="357"/>
      <c r="D1070" s="378"/>
    </row>
    <row r="1071" spans="1:4" ht="15.75">
      <c r="A1071" s="7"/>
      <c r="B1071" s="357"/>
      <c r="C1071" s="357"/>
      <c r="D1071" s="378"/>
    </row>
    <row r="1072" spans="1:4" ht="15.75">
      <c r="A1072" s="7"/>
      <c r="B1072" s="357"/>
      <c r="C1072" s="357"/>
      <c r="D1072" s="378"/>
    </row>
    <row r="1073" spans="1:4" ht="15.75">
      <c r="A1073" s="7"/>
      <c r="B1073" s="357"/>
      <c r="C1073" s="357"/>
      <c r="D1073" s="378"/>
    </row>
    <row r="1074" spans="1:4" ht="15.75">
      <c r="A1074" s="7"/>
      <c r="B1074" s="357"/>
      <c r="C1074" s="357"/>
      <c r="D1074" s="378"/>
    </row>
    <row r="1075" spans="1:4" ht="15.75">
      <c r="A1075" s="7"/>
      <c r="B1075" s="357"/>
      <c r="C1075" s="357"/>
      <c r="D1075" s="378"/>
    </row>
    <row r="1076" spans="1:4" ht="15.75">
      <c r="A1076" s="7"/>
      <c r="B1076" s="357"/>
      <c r="C1076" s="357"/>
      <c r="D1076" s="378"/>
    </row>
    <row r="1077" spans="1:4" ht="15.75">
      <c r="A1077" s="7"/>
      <c r="B1077" s="357"/>
      <c r="C1077" s="357"/>
      <c r="D1077" s="378"/>
    </row>
    <row r="1078" spans="1:4" ht="15.75">
      <c r="A1078" s="7"/>
      <c r="B1078" s="357"/>
      <c r="C1078" s="357"/>
      <c r="D1078" s="378"/>
    </row>
    <row r="1079" spans="1:4" ht="15.75">
      <c r="A1079" s="7"/>
      <c r="B1079" s="357"/>
      <c r="C1079" s="357"/>
      <c r="D1079" s="378"/>
    </row>
    <row r="1080" spans="1:4" ht="15.75">
      <c r="A1080" s="7"/>
      <c r="B1080" s="357"/>
      <c r="C1080" s="357"/>
      <c r="D1080" s="378"/>
    </row>
    <row r="1081" spans="1:4" ht="15.75">
      <c r="A1081" s="7"/>
      <c r="B1081" s="357"/>
      <c r="C1081" s="357"/>
      <c r="D1081" s="378"/>
    </row>
    <row r="1082" spans="1:4" ht="15.75">
      <c r="A1082" s="7"/>
      <c r="B1082" s="357"/>
      <c r="C1082" s="357"/>
      <c r="D1082" s="378"/>
    </row>
    <row r="1083" spans="1:4" ht="15.75">
      <c r="A1083" s="7"/>
      <c r="B1083" s="357"/>
      <c r="C1083" s="357"/>
      <c r="D1083" s="378"/>
    </row>
    <row r="1084" spans="1:4" ht="15.75">
      <c r="A1084" s="7"/>
      <c r="B1084" s="357"/>
      <c r="C1084" s="357"/>
      <c r="D1084" s="378"/>
    </row>
    <row r="1085" spans="1:4" ht="15.75">
      <c r="A1085" s="7"/>
      <c r="B1085" s="357"/>
      <c r="C1085" s="357"/>
      <c r="D1085" s="378"/>
    </row>
    <row r="1086" spans="1:4" ht="15.75">
      <c r="A1086" s="7"/>
      <c r="B1086" s="357"/>
      <c r="C1086" s="357"/>
      <c r="D1086" s="378"/>
    </row>
    <row r="1087" spans="1:4" ht="15.75">
      <c r="A1087" s="7"/>
      <c r="B1087" s="357"/>
      <c r="C1087" s="357"/>
      <c r="D1087" s="378"/>
    </row>
    <row r="1088" spans="1:4" ht="15.75">
      <c r="A1088" s="7"/>
      <c r="B1088" s="357"/>
      <c r="C1088" s="357"/>
      <c r="D1088" s="378"/>
    </row>
    <row r="1089" spans="1:4" ht="15.75">
      <c r="A1089" s="7"/>
      <c r="B1089" s="357"/>
      <c r="C1089" s="357"/>
      <c r="D1089" s="378"/>
    </row>
    <row r="1090" spans="1:4" ht="15.75">
      <c r="A1090" s="7"/>
      <c r="B1090" s="357"/>
      <c r="C1090" s="357"/>
      <c r="D1090" s="378"/>
    </row>
    <row r="1091" spans="1:4" ht="15.75">
      <c r="A1091" s="7"/>
      <c r="B1091" s="357"/>
      <c r="C1091" s="357"/>
      <c r="D1091" s="378"/>
    </row>
    <row r="1092" spans="1:4" ht="15.75">
      <c r="A1092" s="7"/>
      <c r="B1092" s="357"/>
      <c r="C1092" s="357"/>
      <c r="D1092" s="378"/>
    </row>
    <row r="1093" spans="1:4" ht="15.75">
      <c r="A1093" s="7"/>
      <c r="B1093" s="357"/>
      <c r="C1093" s="357"/>
      <c r="D1093" s="378"/>
    </row>
    <row r="1094" spans="1:4" ht="15.75">
      <c r="A1094" s="7"/>
      <c r="B1094" s="357"/>
      <c r="C1094" s="357"/>
      <c r="D1094" s="378"/>
    </row>
    <row r="1095" spans="1:4" ht="15.75">
      <c r="A1095" s="7"/>
      <c r="B1095" s="357"/>
      <c r="C1095" s="357"/>
      <c r="D1095" s="378"/>
    </row>
    <row r="1096" spans="1:4" ht="15.75">
      <c r="A1096" s="7"/>
      <c r="B1096" s="357"/>
      <c r="C1096" s="357"/>
      <c r="D1096" s="378"/>
    </row>
    <row r="1097" spans="1:4" ht="15.75">
      <c r="A1097" s="7"/>
      <c r="B1097" s="357"/>
      <c r="C1097" s="357"/>
      <c r="D1097" s="378"/>
    </row>
    <row r="1098" spans="1:4" ht="15.75">
      <c r="A1098" s="7"/>
      <c r="B1098" s="357"/>
      <c r="C1098" s="357"/>
      <c r="D1098" s="378"/>
    </row>
    <row r="1099" spans="1:4" ht="15.75">
      <c r="A1099" s="7"/>
      <c r="B1099" s="357"/>
      <c r="C1099" s="357"/>
      <c r="D1099" s="378"/>
    </row>
    <row r="1100" spans="1:4" ht="15.75">
      <c r="A1100" s="7"/>
      <c r="B1100" s="357"/>
      <c r="C1100" s="357"/>
      <c r="D1100" s="378"/>
    </row>
    <row r="1101" spans="1:4" ht="15.75">
      <c r="A1101" s="7"/>
      <c r="B1101" s="357"/>
      <c r="C1101" s="357"/>
      <c r="D1101" s="378"/>
    </row>
    <row r="1102" spans="1:4" ht="15.75">
      <c r="A1102" s="7"/>
      <c r="B1102" s="357"/>
      <c r="C1102" s="357"/>
      <c r="D1102" s="378"/>
    </row>
    <row r="1103" spans="1:4" ht="15.75">
      <c r="A1103" s="7"/>
      <c r="B1103" s="357"/>
      <c r="C1103" s="357"/>
      <c r="D1103" s="378"/>
    </row>
    <row r="1104" spans="1:4" ht="15.75">
      <c r="A1104" s="7"/>
      <c r="B1104" s="357"/>
      <c r="C1104" s="357"/>
      <c r="D1104" s="378"/>
    </row>
    <row r="1105" spans="1:4" ht="15.75">
      <c r="A1105" s="7"/>
      <c r="B1105" s="357"/>
      <c r="C1105" s="357"/>
      <c r="D1105" s="378"/>
    </row>
    <row r="1106" spans="1:4" ht="15.75">
      <c r="A1106" s="7"/>
      <c r="B1106" s="357"/>
      <c r="C1106" s="357"/>
      <c r="D1106" s="378"/>
    </row>
    <row r="1107" spans="1:4" ht="15.75">
      <c r="A1107" s="7"/>
      <c r="B1107" s="357"/>
      <c r="C1107" s="357"/>
      <c r="D1107" s="378"/>
    </row>
    <row r="1108" spans="1:4" ht="15.75">
      <c r="A1108" s="7"/>
      <c r="B1108" s="357"/>
      <c r="C1108" s="357"/>
      <c r="D1108" s="378"/>
    </row>
    <row r="1109" spans="1:4" ht="15.75">
      <c r="A1109" s="7"/>
      <c r="B1109" s="357"/>
      <c r="C1109" s="357"/>
      <c r="D1109" s="378"/>
    </row>
    <row r="1110" spans="1:4" ht="15.75">
      <c r="A1110" s="7"/>
      <c r="B1110" s="357"/>
      <c r="C1110" s="357"/>
      <c r="D1110" s="378"/>
    </row>
  </sheetData>
  <sheetProtection/>
  <autoFilter ref="A14:D752"/>
  <mergeCells count="11">
    <mergeCell ref="B8:D8"/>
    <mergeCell ref="B9:D9"/>
    <mergeCell ref="B10:D10"/>
    <mergeCell ref="B11:D11"/>
    <mergeCell ref="A12:D12"/>
    <mergeCell ref="B1:D1"/>
    <mergeCell ref="B2:D2"/>
    <mergeCell ref="B3:D3"/>
    <mergeCell ref="B4:D4"/>
    <mergeCell ref="B5:D5"/>
    <mergeCell ref="B7:D7"/>
  </mergeCells>
  <printOptions/>
  <pageMargins left="1.1811023622047245" right="0.5905511811023623" top="0.7874015748031497" bottom="0.7874015748031497" header="0" footer="0"/>
  <pageSetup fitToHeight="13" fitToWidth="1" horizontalDpi="600" verticalDpi="600" orientation="portrait" paperSize="9" scale="58" r:id="rId1"/>
  <rowBreaks count="1" manualBreakCount="1">
    <brk id="69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172"/>
  <sheetViews>
    <sheetView tabSelected="1" view="pageBreakPreview" zoomScale="90" zoomScaleSheetLayoutView="90" zoomScalePageLayoutView="0" workbookViewId="0" topLeftCell="A1">
      <pane ySplit="4" topLeftCell="A814" activePane="bottomLeft" state="frozen"/>
      <selection pane="topLeft" activeCell="A1" sqref="A1"/>
      <selection pane="bottomLeft" activeCell="A2" sqref="A2:F2"/>
    </sheetView>
  </sheetViews>
  <sheetFormatPr defaultColWidth="9.00390625" defaultRowHeight="12.75"/>
  <cols>
    <col min="1" max="1" width="81.75390625" style="358" customWidth="1"/>
    <col min="2" max="2" width="14.75390625" style="359" customWidth="1"/>
    <col min="3" max="3" width="5.375" style="359" customWidth="1"/>
    <col min="4" max="4" width="15.00390625" style="197" customWidth="1"/>
    <col min="5" max="6" width="13.875" style="197" customWidth="1"/>
    <col min="7" max="16384" width="9.125" style="5" customWidth="1"/>
  </cols>
  <sheetData>
    <row r="1" spans="1:6" s="13" customFormat="1" ht="12.75" customHeight="1">
      <c r="A1" s="403" t="s">
        <v>741</v>
      </c>
      <c r="B1" s="397"/>
      <c r="C1" s="397"/>
      <c r="D1" s="397"/>
      <c r="E1" s="397"/>
      <c r="F1" s="397"/>
    </row>
    <row r="2" spans="1:6" s="34" customFormat="1" ht="37.5" customHeight="1">
      <c r="A2" s="402" t="s">
        <v>432</v>
      </c>
      <c r="B2" s="402"/>
      <c r="C2" s="402"/>
      <c r="D2" s="402"/>
      <c r="E2" s="398"/>
      <c r="F2" s="398"/>
    </row>
    <row r="3" spans="1:6" s="31" customFormat="1" ht="45">
      <c r="A3" s="41" t="s">
        <v>146</v>
      </c>
      <c r="B3" s="41" t="s">
        <v>145</v>
      </c>
      <c r="C3" s="41" t="s">
        <v>150</v>
      </c>
      <c r="D3" s="26" t="s">
        <v>675</v>
      </c>
      <c r="E3" s="26" t="s">
        <v>676</v>
      </c>
      <c r="F3" s="26" t="s">
        <v>677</v>
      </c>
    </row>
    <row r="4" spans="1:6" s="39" customFormat="1" ht="15.75">
      <c r="A4" s="42">
        <v>1</v>
      </c>
      <c r="B4" s="43" t="s">
        <v>229</v>
      </c>
      <c r="C4" s="43" t="s">
        <v>230</v>
      </c>
      <c r="D4" s="175" t="s">
        <v>135</v>
      </c>
      <c r="E4" s="175" t="s">
        <v>678</v>
      </c>
      <c r="F4" s="175" t="s">
        <v>679</v>
      </c>
    </row>
    <row r="5" spans="1:6" s="1" customFormat="1" ht="25.5">
      <c r="A5" s="109" t="s">
        <v>582</v>
      </c>
      <c r="B5" s="127" t="s">
        <v>43</v>
      </c>
      <c r="C5" s="127"/>
      <c r="D5" s="176">
        <f>D6+D9+D12+D15</f>
        <v>9219.2</v>
      </c>
      <c r="E5" s="176">
        <f>E6+E9+E12+E15</f>
        <v>9219.2</v>
      </c>
      <c r="F5" s="176">
        <f>F6+F9+F12+F15</f>
        <v>0</v>
      </c>
    </row>
    <row r="6" spans="1:6" s="1" customFormat="1" ht="12.75">
      <c r="A6" s="50" t="s">
        <v>115</v>
      </c>
      <c r="B6" s="117" t="s">
        <v>44</v>
      </c>
      <c r="C6" s="117"/>
      <c r="D6" s="177">
        <f>D7</f>
        <v>1140</v>
      </c>
      <c r="E6" s="177">
        <f>E7</f>
        <v>1140</v>
      </c>
      <c r="F6" s="177">
        <f>F7</f>
        <v>0</v>
      </c>
    </row>
    <row r="7" spans="1:6" s="1" customFormat="1" ht="12.75">
      <c r="A7" s="60" t="s">
        <v>226</v>
      </c>
      <c r="B7" s="117" t="s">
        <v>44</v>
      </c>
      <c r="C7" s="117" t="s">
        <v>188</v>
      </c>
      <c r="D7" s="177">
        <f>SUM(D8)</f>
        <v>1140</v>
      </c>
      <c r="E7" s="177">
        <f>SUM(E8)</f>
        <v>1140</v>
      </c>
      <c r="F7" s="177">
        <f>SUM(F8)</f>
        <v>0</v>
      </c>
    </row>
    <row r="8" spans="1:6" s="1" customFormat="1" ht="12.75">
      <c r="A8" s="60" t="s">
        <v>189</v>
      </c>
      <c r="B8" s="117" t="s">
        <v>44</v>
      </c>
      <c r="C8" s="117" t="s">
        <v>187</v>
      </c>
      <c r="D8" s="177">
        <v>1140</v>
      </c>
      <c r="E8" s="177">
        <v>1140</v>
      </c>
      <c r="F8" s="177">
        <f>D8-E8</f>
        <v>0</v>
      </c>
    </row>
    <row r="9" spans="1:6" s="1" customFormat="1" ht="12.75">
      <c r="A9" s="46" t="s">
        <v>117</v>
      </c>
      <c r="B9" s="122" t="s">
        <v>45</v>
      </c>
      <c r="C9" s="117"/>
      <c r="D9" s="177">
        <f aca="true" t="shared" si="0" ref="D9:F10">D10</f>
        <v>35.5</v>
      </c>
      <c r="E9" s="177">
        <f t="shared" si="0"/>
        <v>35.5</v>
      </c>
      <c r="F9" s="177">
        <f t="shared" si="0"/>
        <v>0</v>
      </c>
    </row>
    <row r="10" spans="1:6" s="1" customFormat="1" ht="12.75">
      <c r="A10" s="60" t="s">
        <v>226</v>
      </c>
      <c r="B10" s="122" t="s">
        <v>45</v>
      </c>
      <c r="C10" s="117" t="s">
        <v>188</v>
      </c>
      <c r="D10" s="177">
        <f t="shared" si="0"/>
        <v>35.5</v>
      </c>
      <c r="E10" s="177">
        <f t="shared" si="0"/>
        <v>35.5</v>
      </c>
      <c r="F10" s="177">
        <f t="shared" si="0"/>
        <v>0</v>
      </c>
    </row>
    <row r="11" spans="1:6" s="1" customFormat="1" ht="12.75">
      <c r="A11" s="60" t="s">
        <v>189</v>
      </c>
      <c r="B11" s="122" t="s">
        <v>45</v>
      </c>
      <c r="C11" s="117" t="s">
        <v>187</v>
      </c>
      <c r="D11" s="177">
        <v>35.5</v>
      </c>
      <c r="E11" s="177">
        <v>35.5</v>
      </c>
      <c r="F11" s="177">
        <f>D11-E11</f>
        <v>0</v>
      </c>
    </row>
    <row r="12" spans="1:6" s="1" customFormat="1" ht="38.25">
      <c r="A12" s="64" t="s">
        <v>476</v>
      </c>
      <c r="B12" s="114" t="s">
        <v>475</v>
      </c>
      <c r="C12" s="117"/>
      <c r="D12" s="178">
        <f aca="true" t="shared" si="1" ref="D12:F13">D13</f>
        <v>2167.7</v>
      </c>
      <c r="E12" s="178">
        <f t="shared" si="1"/>
        <v>2167.7</v>
      </c>
      <c r="F12" s="178">
        <f t="shared" si="1"/>
        <v>0</v>
      </c>
    </row>
    <row r="13" spans="1:6" s="1" customFormat="1" ht="12.75">
      <c r="A13" s="64" t="s">
        <v>89</v>
      </c>
      <c r="B13" s="114"/>
      <c r="C13" s="117" t="s">
        <v>85</v>
      </c>
      <c r="D13" s="178">
        <f t="shared" si="1"/>
        <v>2167.7</v>
      </c>
      <c r="E13" s="178">
        <f t="shared" si="1"/>
        <v>2167.7</v>
      </c>
      <c r="F13" s="178">
        <f t="shared" si="1"/>
        <v>0</v>
      </c>
    </row>
    <row r="14" spans="1:6" s="1" customFormat="1" ht="12.75">
      <c r="A14" s="64" t="s">
        <v>84</v>
      </c>
      <c r="B14" s="114" t="s">
        <v>475</v>
      </c>
      <c r="C14" s="117" t="s">
        <v>86</v>
      </c>
      <c r="D14" s="178">
        <v>2167.7</v>
      </c>
      <c r="E14" s="178">
        <v>2167.7</v>
      </c>
      <c r="F14" s="177">
        <f>D14-E14</f>
        <v>0</v>
      </c>
    </row>
    <row r="15" spans="1:6" s="1" customFormat="1" ht="38.25">
      <c r="A15" s="64" t="s">
        <v>478</v>
      </c>
      <c r="B15" s="114" t="s">
        <v>477</v>
      </c>
      <c r="C15" s="117"/>
      <c r="D15" s="178">
        <f aca="true" t="shared" si="2" ref="D15:F16">D16</f>
        <v>5876</v>
      </c>
      <c r="E15" s="178">
        <f t="shared" si="2"/>
        <v>5876</v>
      </c>
      <c r="F15" s="178">
        <f t="shared" si="2"/>
        <v>0</v>
      </c>
    </row>
    <row r="16" spans="1:6" s="1" customFormat="1" ht="12.75">
      <c r="A16" s="138" t="s">
        <v>89</v>
      </c>
      <c r="B16" s="114" t="s">
        <v>477</v>
      </c>
      <c r="C16" s="117" t="s">
        <v>85</v>
      </c>
      <c r="D16" s="179">
        <f t="shared" si="2"/>
        <v>5876</v>
      </c>
      <c r="E16" s="179">
        <f t="shared" si="2"/>
        <v>5876</v>
      </c>
      <c r="F16" s="179">
        <f t="shared" si="2"/>
        <v>0</v>
      </c>
    </row>
    <row r="17" spans="1:6" s="1" customFormat="1" ht="12.75">
      <c r="A17" s="50" t="s">
        <v>84</v>
      </c>
      <c r="B17" s="114" t="s">
        <v>477</v>
      </c>
      <c r="C17" s="117" t="s">
        <v>86</v>
      </c>
      <c r="D17" s="177">
        <f>5347.2+146.1+382.7</f>
        <v>5876</v>
      </c>
      <c r="E17" s="177">
        <f>5347.2+146.1+382.7</f>
        <v>5876</v>
      </c>
      <c r="F17" s="177">
        <f>D17-E17</f>
        <v>0</v>
      </c>
    </row>
    <row r="18" spans="1:6" s="1" customFormat="1" ht="25.5">
      <c r="A18" s="125" t="s">
        <v>545</v>
      </c>
      <c r="B18" s="144" t="s">
        <v>11</v>
      </c>
      <c r="C18" s="144"/>
      <c r="D18" s="180">
        <f>D19+D65+D138+D176</f>
        <v>788706.841</v>
      </c>
      <c r="E18" s="180">
        <f>E19+E65+E138+E176</f>
        <v>776771.737</v>
      </c>
      <c r="F18" s="180">
        <f>F19+F65+F138+F176</f>
        <v>11935.104000000005</v>
      </c>
    </row>
    <row r="19" spans="1:6" ht="26.25">
      <c r="A19" s="59" t="s">
        <v>544</v>
      </c>
      <c r="B19" s="145" t="s">
        <v>12</v>
      </c>
      <c r="C19" s="145"/>
      <c r="D19" s="181">
        <f>D20+D23+D26+D29+D32+D35+D38+D41+D47+D50+D53+D56+D59+D62+D44</f>
        <v>268639.79</v>
      </c>
      <c r="E19" s="181">
        <f>E20+E23+E26+E29+E32+E35+E38+E41+E47+E50+E53+E56+E59+E62+E44</f>
        <v>265467.38999999996</v>
      </c>
      <c r="F19" s="181">
        <f>F20+F23+F26+F29+F32+F35+F38+F41+F47+F50+F53+F56+F59+F62+F44</f>
        <v>3172.4</v>
      </c>
    </row>
    <row r="20" spans="1:6" ht="15.75">
      <c r="A20" s="143" t="s">
        <v>104</v>
      </c>
      <c r="B20" s="115" t="s">
        <v>27</v>
      </c>
      <c r="C20" s="115"/>
      <c r="D20" s="182">
        <f aca="true" t="shared" si="3" ref="D20:F21">D21</f>
        <v>105779.1</v>
      </c>
      <c r="E20" s="182">
        <f t="shared" si="3"/>
        <v>105779.1</v>
      </c>
      <c r="F20" s="182">
        <f t="shared" si="3"/>
        <v>0</v>
      </c>
    </row>
    <row r="21" spans="1:6" ht="26.25">
      <c r="A21" s="79" t="s">
        <v>190</v>
      </c>
      <c r="B21" s="115" t="s">
        <v>27</v>
      </c>
      <c r="C21" s="115" t="s">
        <v>178</v>
      </c>
      <c r="D21" s="182">
        <f t="shared" si="3"/>
        <v>105779.1</v>
      </c>
      <c r="E21" s="182">
        <f t="shared" si="3"/>
        <v>105779.1</v>
      </c>
      <c r="F21" s="182">
        <f t="shared" si="3"/>
        <v>0</v>
      </c>
    </row>
    <row r="22" spans="1:6" ht="15.75">
      <c r="A22" s="83" t="s">
        <v>191</v>
      </c>
      <c r="B22" s="115" t="s">
        <v>27</v>
      </c>
      <c r="C22" s="115" t="s">
        <v>192</v>
      </c>
      <c r="D22" s="182">
        <v>105779.1</v>
      </c>
      <c r="E22" s="182">
        <v>105779.1</v>
      </c>
      <c r="F22" s="177">
        <f>D22-E22</f>
        <v>0</v>
      </c>
    </row>
    <row r="23" spans="1:6" ht="15.75">
      <c r="A23" s="84" t="s">
        <v>216</v>
      </c>
      <c r="B23" s="115" t="s">
        <v>217</v>
      </c>
      <c r="C23" s="115"/>
      <c r="D23" s="182">
        <f aca="true" t="shared" si="4" ref="D23:F24">D24</f>
        <v>620</v>
      </c>
      <c r="E23" s="182">
        <f t="shared" si="4"/>
        <v>620</v>
      </c>
      <c r="F23" s="182">
        <f t="shared" si="4"/>
        <v>0</v>
      </c>
    </row>
    <row r="24" spans="1:6" ht="26.25">
      <c r="A24" s="79" t="s">
        <v>190</v>
      </c>
      <c r="B24" s="115" t="s">
        <v>217</v>
      </c>
      <c r="C24" s="115" t="s">
        <v>178</v>
      </c>
      <c r="D24" s="182">
        <f t="shared" si="4"/>
        <v>620</v>
      </c>
      <c r="E24" s="182">
        <f t="shared" si="4"/>
        <v>620</v>
      </c>
      <c r="F24" s="182">
        <f t="shared" si="4"/>
        <v>0</v>
      </c>
    </row>
    <row r="25" spans="1:6" s="4" customFormat="1" ht="12.75">
      <c r="A25" s="83" t="s">
        <v>191</v>
      </c>
      <c r="B25" s="115" t="s">
        <v>217</v>
      </c>
      <c r="C25" s="115" t="s">
        <v>192</v>
      </c>
      <c r="D25" s="182">
        <v>620</v>
      </c>
      <c r="E25" s="182">
        <v>620</v>
      </c>
      <c r="F25" s="177">
        <f>D25-E25</f>
        <v>0</v>
      </c>
    </row>
    <row r="26" spans="1:6" s="4" customFormat="1" ht="12.75">
      <c r="A26" s="83" t="s">
        <v>7</v>
      </c>
      <c r="B26" s="115" t="s">
        <v>584</v>
      </c>
      <c r="C26" s="115"/>
      <c r="D26" s="182">
        <f aca="true" t="shared" si="5" ref="D26:F27">D27</f>
        <v>300</v>
      </c>
      <c r="E26" s="182">
        <f t="shared" si="5"/>
        <v>300</v>
      </c>
      <c r="F26" s="182">
        <f t="shared" si="5"/>
        <v>0</v>
      </c>
    </row>
    <row r="27" spans="1:6" s="4" customFormat="1" ht="25.5">
      <c r="A27" s="79" t="s">
        <v>190</v>
      </c>
      <c r="B27" s="117" t="s">
        <v>584</v>
      </c>
      <c r="C27" s="115" t="s">
        <v>178</v>
      </c>
      <c r="D27" s="182">
        <f t="shared" si="5"/>
        <v>300</v>
      </c>
      <c r="E27" s="182">
        <f t="shared" si="5"/>
        <v>300</v>
      </c>
      <c r="F27" s="182">
        <f t="shared" si="5"/>
        <v>0</v>
      </c>
    </row>
    <row r="28" spans="1:6" s="4" customFormat="1" ht="12.75">
      <c r="A28" s="83" t="s">
        <v>191</v>
      </c>
      <c r="B28" s="117" t="s">
        <v>584</v>
      </c>
      <c r="C28" s="115" t="s">
        <v>192</v>
      </c>
      <c r="D28" s="182">
        <v>300</v>
      </c>
      <c r="E28" s="182">
        <v>300</v>
      </c>
      <c r="F28" s="177">
        <f>D28-E28</f>
        <v>0</v>
      </c>
    </row>
    <row r="29" spans="1:6" s="4" customFormat="1" ht="12.75">
      <c r="A29" s="84" t="s">
        <v>266</v>
      </c>
      <c r="B29" s="115" t="s">
        <v>25</v>
      </c>
      <c r="C29" s="115"/>
      <c r="D29" s="182">
        <f aca="true" t="shared" si="6" ref="D29:F30">D30</f>
        <v>600</v>
      </c>
      <c r="E29" s="182">
        <f t="shared" si="6"/>
        <v>600</v>
      </c>
      <c r="F29" s="182">
        <f t="shared" si="6"/>
        <v>0</v>
      </c>
    </row>
    <row r="30" spans="1:6" s="4" customFormat="1" ht="25.5">
      <c r="A30" s="79" t="s">
        <v>190</v>
      </c>
      <c r="B30" s="115" t="s">
        <v>25</v>
      </c>
      <c r="C30" s="115" t="s">
        <v>178</v>
      </c>
      <c r="D30" s="182">
        <f t="shared" si="6"/>
        <v>600</v>
      </c>
      <c r="E30" s="182">
        <f t="shared" si="6"/>
        <v>600</v>
      </c>
      <c r="F30" s="182">
        <f t="shared" si="6"/>
        <v>0</v>
      </c>
    </row>
    <row r="31" spans="1:6" s="4" customFormat="1" ht="12.75">
      <c r="A31" s="83" t="s">
        <v>191</v>
      </c>
      <c r="B31" s="115" t="s">
        <v>25</v>
      </c>
      <c r="C31" s="115" t="s">
        <v>192</v>
      </c>
      <c r="D31" s="182">
        <v>600</v>
      </c>
      <c r="E31" s="182">
        <v>600</v>
      </c>
      <c r="F31" s="177">
        <f>D31-E31</f>
        <v>0</v>
      </c>
    </row>
    <row r="32" spans="1:6" s="4" customFormat="1" ht="25.5">
      <c r="A32" s="84" t="s">
        <v>267</v>
      </c>
      <c r="B32" s="115" t="s">
        <v>26</v>
      </c>
      <c r="C32" s="115"/>
      <c r="D32" s="182">
        <f aca="true" t="shared" si="7" ref="D32:F33">D33</f>
        <v>100</v>
      </c>
      <c r="E32" s="182">
        <f t="shared" si="7"/>
        <v>100</v>
      </c>
      <c r="F32" s="182">
        <f t="shared" si="7"/>
        <v>0</v>
      </c>
    </row>
    <row r="33" spans="1:6" ht="26.25">
      <c r="A33" s="79" t="s">
        <v>190</v>
      </c>
      <c r="B33" s="115" t="s">
        <v>26</v>
      </c>
      <c r="C33" s="115" t="s">
        <v>178</v>
      </c>
      <c r="D33" s="182">
        <f t="shared" si="7"/>
        <v>100</v>
      </c>
      <c r="E33" s="182">
        <f t="shared" si="7"/>
        <v>100</v>
      </c>
      <c r="F33" s="182">
        <f t="shared" si="7"/>
        <v>0</v>
      </c>
    </row>
    <row r="34" spans="1:6" ht="15.75">
      <c r="A34" s="83" t="s">
        <v>191</v>
      </c>
      <c r="B34" s="115" t="s">
        <v>26</v>
      </c>
      <c r="C34" s="115" t="s">
        <v>192</v>
      </c>
      <c r="D34" s="182">
        <v>100</v>
      </c>
      <c r="E34" s="182">
        <v>100</v>
      </c>
      <c r="F34" s="177">
        <f>D34-E34</f>
        <v>0</v>
      </c>
    </row>
    <row r="35" spans="1:6" ht="15.75">
      <c r="A35" s="84" t="s">
        <v>268</v>
      </c>
      <c r="B35" s="115" t="s">
        <v>425</v>
      </c>
      <c r="C35" s="115"/>
      <c r="D35" s="182">
        <f aca="true" t="shared" si="8" ref="D35:F36">D36</f>
        <v>870.6</v>
      </c>
      <c r="E35" s="182">
        <f t="shared" si="8"/>
        <v>870.6</v>
      </c>
      <c r="F35" s="182">
        <f t="shared" si="8"/>
        <v>0</v>
      </c>
    </row>
    <row r="36" spans="1:6" ht="26.25">
      <c r="A36" s="79" t="s">
        <v>190</v>
      </c>
      <c r="B36" s="115" t="s">
        <v>425</v>
      </c>
      <c r="C36" s="115" t="s">
        <v>178</v>
      </c>
      <c r="D36" s="182">
        <f t="shared" si="8"/>
        <v>870.6</v>
      </c>
      <c r="E36" s="182">
        <f t="shared" si="8"/>
        <v>870.6</v>
      </c>
      <c r="F36" s="182">
        <f t="shared" si="8"/>
        <v>0</v>
      </c>
    </row>
    <row r="37" spans="1:6" ht="15.75">
      <c r="A37" s="83" t="s">
        <v>191</v>
      </c>
      <c r="B37" s="115" t="s">
        <v>425</v>
      </c>
      <c r="C37" s="115" t="s">
        <v>192</v>
      </c>
      <c r="D37" s="182">
        <v>870.6</v>
      </c>
      <c r="E37" s="182">
        <v>870.6</v>
      </c>
      <c r="F37" s="177">
        <f>D37-E37</f>
        <v>0</v>
      </c>
    </row>
    <row r="38" spans="1:6" ht="15.75">
      <c r="A38" s="84" t="s">
        <v>335</v>
      </c>
      <c r="B38" s="115" t="s">
        <v>426</v>
      </c>
      <c r="C38" s="115"/>
      <c r="D38" s="182">
        <f aca="true" t="shared" si="9" ref="D38:F39">D39</f>
        <v>1880.5</v>
      </c>
      <c r="E38" s="182">
        <f t="shared" si="9"/>
        <v>50</v>
      </c>
      <c r="F38" s="182">
        <f t="shared" si="9"/>
        <v>1830.5</v>
      </c>
    </row>
    <row r="39" spans="1:6" ht="26.25">
      <c r="A39" s="79" t="s">
        <v>190</v>
      </c>
      <c r="B39" s="115" t="s">
        <v>426</v>
      </c>
      <c r="C39" s="115" t="s">
        <v>178</v>
      </c>
      <c r="D39" s="182">
        <f t="shared" si="9"/>
        <v>1880.5</v>
      </c>
      <c r="E39" s="182">
        <f t="shared" si="9"/>
        <v>50</v>
      </c>
      <c r="F39" s="182">
        <f t="shared" si="9"/>
        <v>1830.5</v>
      </c>
    </row>
    <row r="40" spans="1:6" ht="15.75">
      <c r="A40" s="83" t="s">
        <v>191</v>
      </c>
      <c r="B40" s="115" t="s">
        <v>426</v>
      </c>
      <c r="C40" s="115" t="s">
        <v>192</v>
      </c>
      <c r="D40" s="182">
        <f>1550+330.5</f>
        <v>1880.5</v>
      </c>
      <c r="E40" s="182">
        <v>50</v>
      </c>
      <c r="F40" s="177">
        <f>D40-E40</f>
        <v>1830.5</v>
      </c>
    </row>
    <row r="41" spans="1:6" ht="191.25">
      <c r="A41" s="84" t="s">
        <v>686</v>
      </c>
      <c r="B41" s="115" t="s">
        <v>687</v>
      </c>
      <c r="C41" s="115"/>
      <c r="D41" s="182">
        <f aca="true" t="shared" si="10" ref="D41:F42">D42</f>
        <v>229.77</v>
      </c>
      <c r="E41" s="182">
        <f t="shared" si="10"/>
        <v>229.77</v>
      </c>
      <c r="F41" s="182">
        <f t="shared" si="10"/>
        <v>0</v>
      </c>
    </row>
    <row r="42" spans="1:6" ht="26.25">
      <c r="A42" s="79" t="s">
        <v>190</v>
      </c>
      <c r="B42" s="115" t="s">
        <v>687</v>
      </c>
      <c r="C42" s="115" t="s">
        <v>178</v>
      </c>
      <c r="D42" s="182">
        <f t="shared" si="10"/>
        <v>229.77</v>
      </c>
      <c r="E42" s="182">
        <f t="shared" si="10"/>
        <v>229.77</v>
      </c>
      <c r="F42" s="182">
        <f t="shared" si="10"/>
        <v>0</v>
      </c>
    </row>
    <row r="43" spans="1:6" ht="15.75">
      <c r="A43" s="326" t="s">
        <v>191</v>
      </c>
      <c r="B43" s="115" t="s">
        <v>687</v>
      </c>
      <c r="C43" s="115" t="s">
        <v>192</v>
      </c>
      <c r="D43" s="182">
        <v>229.77</v>
      </c>
      <c r="E43" s="182">
        <v>229.77</v>
      </c>
      <c r="F43" s="177">
        <f>D43-E43</f>
        <v>0</v>
      </c>
    </row>
    <row r="44" spans="1:6" ht="15.75">
      <c r="A44" s="84" t="s">
        <v>585</v>
      </c>
      <c r="B44" s="117" t="s">
        <v>702</v>
      </c>
      <c r="C44" s="115"/>
      <c r="D44" s="182">
        <f aca="true" t="shared" si="11" ref="D44:F45">D45</f>
        <v>1011.334</v>
      </c>
      <c r="E44" s="182">
        <f t="shared" si="11"/>
        <v>1011.334</v>
      </c>
      <c r="F44" s="182">
        <f t="shared" si="11"/>
        <v>0</v>
      </c>
    </row>
    <row r="45" spans="1:6" ht="26.25">
      <c r="A45" s="79" t="s">
        <v>190</v>
      </c>
      <c r="B45" s="117" t="s">
        <v>702</v>
      </c>
      <c r="C45" s="115" t="s">
        <v>178</v>
      </c>
      <c r="D45" s="182">
        <f t="shared" si="11"/>
        <v>1011.334</v>
      </c>
      <c r="E45" s="182">
        <f t="shared" si="11"/>
        <v>1011.334</v>
      </c>
      <c r="F45" s="182">
        <f t="shared" si="11"/>
        <v>0</v>
      </c>
    </row>
    <row r="46" spans="1:6" ht="15.75">
      <c r="A46" s="83" t="s">
        <v>191</v>
      </c>
      <c r="B46" s="117" t="s">
        <v>702</v>
      </c>
      <c r="C46" s="115" t="s">
        <v>192</v>
      </c>
      <c r="D46" s="182">
        <v>1011.334</v>
      </c>
      <c r="E46" s="182">
        <v>1011.334</v>
      </c>
      <c r="F46" s="177">
        <f>D46-E46</f>
        <v>0</v>
      </c>
    </row>
    <row r="47" spans="1:6" ht="51.75">
      <c r="A47" s="85" t="s">
        <v>467</v>
      </c>
      <c r="B47" s="115" t="s">
        <v>244</v>
      </c>
      <c r="C47" s="115"/>
      <c r="D47" s="182">
        <f aca="true" t="shared" si="12" ref="D47:F48">D48</f>
        <v>1229.186</v>
      </c>
      <c r="E47" s="182">
        <f t="shared" si="12"/>
        <v>1229.186</v>
      </c>
      <c r="F47" s="182">
        <f t="shared" si="12"/>
        <v>0</v>
      </c>
    </row>
    <row r="48" spans="1:6" ht="26.25">
      <c r="A48" s="79" t="s">
        <v>190</v>
      </c>
      <c r="B48" s="115" t="s">
        <v>244</v>
      </c>
      <c r="C48" s="115" t="s">
        <v>178</v>
      </c>
      <c r="D48" s="182">
        <f t="shared" si="12"/>
        <v>1229.186</v>
      </c>
      <c r="E48" s="182">
        <f t="shared" si="12"/>
        <v>1229.186</v>
      </c>
      <c r="F48" s="182">
        <f t="shared" si="12"/>
        <v>0</v>
      </c>
    </row>
    <row r="49" spans="1:6" ht="15.75">
      <c r="A49" s="83" t="s">
        <v>191</v>
      </c>
      <c r="B49" s="115" t="s">
        <v>244</v>
      </c>
      <c r="C49" s="115" t="s">
        <v>192</v>
      </c>
      <c r="D49" s="182">
        <v>1229.186</v>
      </c>
      <c r="E49" s="182">
        <v>1229.186</v>
      </c>
      <c r="F49" s="177">
        <f>D49-E49</f>
        <v>0</v>
      </c>
    </row>
    <row r="50" spans="1:6" ht="15.75">
      <c r="A50" s="78" t="s">
        <v>272</v>
      </c>
      <c r="B50" s="115" t="s">
        <v>78</v>
      </c>
      <c r="C50" s="115"/>
      <c r="D50" s="177">
        <f aca="true" t="shared" si="13" ref="D50:F51">D51</f>
        <v>144906</v>
      </c>
      <c r="E50" s="177">
        <f t="shared" si="13"/>
        <v>144906</v>
      </c>
      <c r="F50" s="177">
        <f t="shared" si="13"/>
        <v>0</v>
      </c>
    </row>
    <row r="51" spans="1:6" ht="26.25">
      <c r="A51" s="79" t="s">
        <v>190</v>
      </c>
      <c r="B51" s="115" t="s">
        <v>78</v>
      </c>
      <c r="C51" s="115" t="s">
        <v>178</v>
      </c>
      <c r="D51" s="182">
        <f t="shared" si="13"/>
        <v>144906</v>
      </c>
      <c r="E51" s="182">
        <f t="shared" si="13"/>
        <v>144906</v>
      </c>
      <c r="F51" s="182">
        <f t="shared" si="13"/>
        <v>0</v>
      </c>
    </row>
    <row r="52" spans="1:6" ht="15.75">
      <c r="A52" s="83" t="s">
        <v>191</v>
      </c>
      <c r="B52" s="117" t="s">
        <v>78</v>
      </c>
      <c r="C52" s="117" t="s">
        <v>192</v>
      </c>
      <c r="D52" s="182">
        <v>144906</v>
      </c>
      <c r="E52" s="182">
        <v>144906</v>
      </c>
      <c r="F52" s="177">
        <f>D52-E52</f>
        <v>0</v>
      </c>
    </row>
    <row r="53" spans="1:6" s="4" customFormat="1" ht="25.5">
      <c r="A53" s="83" t="s">
        <v>250</v>
      </c>
      <c r="B53" s="115" t="s">
        <v>79</v>
      </c>
      <c r="C53" s="115"/>
      <c r="D53" s="182">
        <f aca="true" t="shared" si="14" ref="D53:F54">D54</f>
        <v>8080.7</v>
      </c>
      <c r="E53" s="182">
        <f t="shared" si="14"/>
        <v>8080.7</v>
      </c>
      <c r="F53" s="182">
        <f t="shared" si="14"/>
        <v>0</v>
      </c>
    </row>
    <row r="54" spans="1:6" s="4" customFormat="1" ht="25.5">
      <c r="A54" s="83" t="s">
        <v>190</v>
      </c>
      <c r="B54" s="115" t="s">
        <v>79</v>
      </c>
      <c r="C54" s="115" t="s">
        <v>178</v>
      </c>
      <c r="D54" s="182">
        <f t="shared" si="14"/>
        <v>8080.7</v>
      </c>
      <c r="E54" s="182">
        <f t="shared" si="14"/>
        <v>8080.7</v>
      </c>
      <c r="F54" s="182">
        <f t="shared" si="14"/>
        <v>0</v>
      </c>
    </row>
    <row r="55" spans="1:6" s="4" customFormat="1" ht="12.75">
      <c r="A55" s="83" t="s">
        <v>191</v>
      </c>
      <c r="B55" s="115" t="s">
        <v>79</v>
      </c>
      <c r="C55" s="115" t="s">
        <v>192</v>
      </c>
      <c r="D55" s="182">
        <v>8080.7</v>
      </c>
      <c r="E55" s="182">
        <v>8080.7</v>
      </c>
      <c r="F55" s="177">
        <f>D55-E55</f>
        <v>0</v>
      </c>
    </row>
    <row r="56" spans="1:6" s="4" customFormat="1" ht="12.75">
      <c r="A56" s="84" t="s">
        <v>585</v>
      </c>
      <c r="B56" s="117" t="s">
        <v>586</v>
      </c>
      <c r="C56" s="115"/>
      <c r="D56" s="182">
        <f aca="true" t="shared" si="15" ref="D56:F57">D57</f>
        <v>1031.6</v>
      </c>
      <c r="E56" s="182">
        <f t="shared" si="15"/>
        <v>1031.6</v>
      </c>
      <c r="F56" s="182">
        <f t="shared" si="15"/>
        <v>0</v>
      </c>
    </row>
    <row r="57" spans="1:6" s="4" customFormat="1" ht="25.5">
      <c r="A57" s="79" t="s">
        <v>190</v>
      </c>
      <c r="B57" s="117" t="s">
        <v>586</v>
      </c>
      <c r="C57" s="115" t="s">
        <v>178</v>
      </c>
      <c r="D57" s="182">
        <f t="shared" si="15"/>
        <v>1031.6</v>
      </c>
      <c r="E57" s="182">
        <f t="shared" si="15"/>
        <v>1031.6</v>
      </c>
      <c r="F57" s="182">
        <f t="shared" si="15"/>
        <v>0</v>
      </c>
    </row>
    <row r="58" spans="1:6" s="4" customFormat="1" ht="12.75">
      <c r="A58" s="83" t="s">
        <v>191</v>
      </c>
      <c r="B58" s="117" t="s">
        <v>586</v>
      </c>
      <c r="C58" s="115" t="s">
        <v>192</v>
      </c>
      <c r="D58" s="182">
        <f>800+231.6</f>
        <v>1031.6</v>
      </c>
      <c r="E58" s="182">
        <f>800+231.6</f>
        <v>1031.6</v>
      </c>
      <c r="F58" s="177">
        <f>D58-E58</f>
        <v>0</v>
      </c>
    </row>
    <row r="59" spans="1:6" s="4" customFormat="1" ht="63.75">
      <c r="A59" s="83" t="s">
        <v>552</v>
      </c>
      <c r="B59" s="115" t="s">
        <v>412</v>
      </c>
      <c r="C59" s="115"/>
      <c r="D59" s="182">
        <f aca="true" t="shared" si="16" ref="D59:F60">D60</f>
        <v>1391.9</v>
      </c>
      <c r="E59" s="182">
        <f t="shared" si="16"/>
        <v>50</v>
      </c>
      <c r="F59" s="182">
        <f t="shared" si="16"/>
        <v>1341.9</v>
      </c>
    </row>
    <row r="60" spans="1:6" s="4" customFormat="1" ht="25.5">
      <c r="A60" s="79" t="s">
        <v>190</v>
      </c>
      <c r="B60" s="115" t="s">
        <v>412</v>
      </c>
      <c r="C60" s="115" t="s">
        <v>178</v>
      </c>
      <c r="D60" s="182">
        <f t="shared" si="16"/>
        <v>1391.9</v>
      </c>
      <c r="E60" s="182">
        <f t="shared" si="16"/>
        <v>50</v>
      </c>
      <c r="F60" s="182">
        <f t="shared" si="16"/>
        <v>1341.9</v>
      </c>
    </row>
    <row r="61" spans="1:6" s="4" customFormat="1" ht="12.75">
      <c r="A61" s="83" t="s">
        <v>191</v>
      </c>
      <c r="B61" s="115" t="s">
        <v>412</v>
      </c>
      <c r="C61" s="115" t="s">
        <v>192</v>
      </c>
      <c r="D61" s="182">
        <v>1391.9</v>
      </c>
      <c r="E61" s="182">
        <v>50</v>
      </c>
      <c r="F61" s="177">
        <f>D61-E61</f>
        <v>1341.9</v>
      </c>
    </row>
    <row r="62" spans="1:6" ht="38.25">
      <c r="A62" s="71" t="s">
        <v>595</v>
      </c>
      <c r="B62" s="117" t="s">
        <v>596</v>
      </c>
      <c r="C62" s="117"/>
      <c r="D62" s="182">
        <f aca="true" t="shared" si="17" ref="D62:F63">D63</f>
        <v>609.1</v>
      </c>
      <c r="E62" s="182">
        <f t="shared" si="17"/>
        <v>609.1</v>
      </c>
      <c r="F62" s="182">
        <f t="shared" si="17"/>
        <v>0</v>
      </c>
    </row>
    <row r="63" spans="1:6" ht="26.25">
      <c r="A63" s="63" t="s">
        <v>190</v>
      </c>
      <c r="B63" s="117" t="s">
        <v>596</v>
      </c>
      <c r="C63" s="117" t="s">
        <v>178</v>
      </c>
      <c r="D63" s="182">
        <f t="shared" si="17"/>
        <v>609.1</v>
      </c>
      <c r="E63" s="182">
        <f t="shared" si="17"/>
        <v>609.1</v>
      </c>
      <c r="F63" s="182">
        <f t="shared" si="17"/>
        <v>0</v>
      </c>
    </row>
    <row r="64" spans="1:6" ht="15.75">
      <c r="A64" s="50" t="s">
        <v>191</v>
      </c>
      <c r="B64" s="117" t="s">
        <v>596</v>
      </c>
      <c r="C64" s="117" t="s">
        <v>192</v>
      </c>
      <c r="D64" s="182">
        <v>609.1</v>
      </c>
      <c r="E64" s="182">
        <v>609.1</v>
      </c>
      <c r="F64" s="177">
        <f>D64-E64</f>
        <v>0</v>
      </c>
    </row>
    <row r="65" spans="1:6" s="13" customFormat="1" ht="26.25">
      <c r="A65" s="59" t="s">
        <v>543</v>
      </c>
      <c r="B65" s="145" t="s">
        <v>28</v>
      </c>
      <c r="C65" s="145"/>
      <c r="D65" s="183">
        <f>D66+D69+D72+D75+D78+D84+D87+D90+D93+D99+D102+D132+D105+D108+D114+D117+D120+D123+D129+D135+D111+D96+D126</f>
        <v>468306.25099999993</v>
      </c>
      <c r="E65" s="183">
        <f>E66+E69+E72+E75+E78+E84+E87+E90+E93+E99+E102+E132+E105+E108+E114+E117+E120+E123+E129+E135+E111+E96</f>
        <v>459593.54699999996</v>
      </c>
      <c r="F65" s="183">
        <f>F66+F69+F72+F75+F78+F84+F87+F90+F93+F99+F102+F132+F105+F108+F114+F117+F120+F123+F129+F135+F111+F96+F126</f>
        <v>8712.704000000005</v>
      </c>
    </row>
    <row r="66" spans="1:6" ht="15.75">
      <c r="A66" s="143" t="s">
        <v>104</v>
      </c>
      <c r="B66" s="115" t="s">
        <v>29</v>
      </c>
      <c r="C66" s="115"/>
      <c r="D66" s="182">
        <f aca="true" t="shared" si="18" ref="D66:F67">D67</f>
        <v>146838.8</v>
      </c>
      <c r="E66" s="182">
        <f t="shared" si="18"/>
        <v>146838.8</v>
      </c>
      <c r="F66" s="182">
        <f t="shared" si="18"/>
        <v>0</v>
      </c>
    </row>
    <row r="67" spans="1:6" ht="26.25">
      <c r="A67" s="79" t="s">
        <v>190</v>
      </c>
      <c r="B67" s="115" t="s">
        <v>29</v>
      </c>
      <c r="C67" s="115" t="s">
        <v>178</v>
      </c>
      <c r="D67" s="177">
        <f t="shared" si="18"/>
        <v>146838.8</v>
      </c>
      <c r="E67" s="177">
        <f t="shared" si="18"/>
        <v>146838.8</v>
      </c>
      <c r="F67" s="177">
        <f t="shared" si="18"/>
        <v>0</v>
      </c>
    </row>
    <row r="68" spans="1:6" ht="15.75">
      <c r="A68" s="83" t="s">
        <v>191</v>
      </c>
      <c r="B68" s="115" t="s">
        <v>29</v>
      </c>
      <c r="C68" s="115" t="s">
        <v>192</v>
      </c>
      <c r="D68" s="177">
        <v>146838.8</v>
      </c>
      <c r="E68" s="177">
        <v>146838.8</v>
      </c>
      <c r="F68" s="177">
        <f>D68-E68</f>
        <v>0</v>
      </c>
    </row>
    <row r="69" spans="1:6" ht="15.75">
      <c r="A69" s="84" t="s">
        <v>216</v>
      </c>
      <c r="B69" s="115" t="s">
        <v>222</v>
      </c>
      <c r="C69" s="115"/>
      <c r="D69" s="177">
        <f aca="true" t="shared" si="19" ref="D69:F70">D70</f>
        <v>1000</v>
      </c>
      <c r="E69" s="177">
        <f t="shared" si="19"/>
        <v>1000</v>
      </c>
      <c r="F69" s="177">
        <f t="shared" si="19"/>
        <v>0</v>
      </c>
    </row>
    <row r="70" spans="1:6" ht="26.25">
      <c r="A70" s="79" t="s">
        <v>190</v>
      </c>
      <c r="B70" s="115" t="s">
        <v>222</v>
      </c>
      <c r="C70" s="115" t="s">
        <v>178</v>
      </c>
      <c r="D70" s="177">
        <f t="shared" si="19"/>
        <v>1000</v>
      </c>
      <c r="E70" s="177">
        <f t="shared" si="19"/>
        <v>1000</v>
      </c>
      <c r="F70" s="177">
        <f t="shared" si="19"/>
        <v>0</v>
      </c>
    </row>
    <row r="71" spans="1:6" ht="15.75">
      <c r="A71" s="83" t="s">
        <v>191</v>
      </c>
      <c r="B71" s="115" t="s">
        <v>222</v>
      </c>
      <c r="C71" s="115" t="s">
        <v>192</v>
      </c>
      <c r="D71" s="177">
        <v>1000</v>
      </c>
      <c r="E71" s="177">
        <v>1000</v>
      </c>
      <c r="F71" s="177">
        <f>D71-E71</f>
        <v>0</v>
      </c>
    </row>
    <row r="72" spans="1:6" ht="27" customHeight="1">
      <c r="A72" s="303" t="s">
        <v>632</v>
      </c>
      <c r="B72" s="115" t="s">
        <v>413</v>
      </c>
      <c r="C72" s="115"/>
      <c r="D72" s="177">
        <f aca="true" t="shared" si="20" ref="D72:F73">D73</f>
        <v>900</v>
      </c>
      <c r="E72" s="177">
        <f t="shared" si="20"/>
        <v>1000</v>
      </c>
      <c r="F72" s="177">
        <f t="shared" si="20"/>
        <v>-100</v>
      </c>
    </row>
    <row r="73" spans="1:6" ht="26.25">
      <c r="A73" s="79" t="s">
        <v>190</v>
      </c>
      <c r="B73" s="115" t="s">
        <v>413</v>
      </c>
      <c r="C73" s="115" t="s">
        <v>178</v>
      </c>
      <c r="D73" s="177">
        <f t="shared" si="20"/>
        <v>900</v>
      </c>
      <c r="E73" s="177">
        <f t="shared" si="20"/>
        <v>1000</v>
      </c>
      <c r="F73" s="177">
        <f t="shared" si="20"/>
        <v>-100</v>
      </c>
    </row>
    <row r="74" spans="1:6" ht="15.75">
      <c r="A74" s="83" t="s">
        <v>191</v>
      </c>
      <c r="B74" s="115" t="s">
        <v>413</v>
      </c>
      <c r="C74" s="115" t="s">
        <v>192</v>
      </c>
      <c r="D74" s="177">
        <v>900</v>
      </c>
      <c r="E74" s="177">
        <v>1000</v>
      </c>
      <c r="F74" s="177">
        <f>D74-E74</f>
        <v>-100</v>
      </c>
    </row>
    <row r="75" spans="1:6" s="4" customFormat="1" ht="12.75">
      <c r="A75" s="84" t="s">
        <v>266</v>
      </c>
      <c r="B75" s="115" t="s">
        <v>30</v>
      </c>
      <c r="C75" s="115"/>
      <c r="D75" s="177">
        <f aca="true" t="shared" si="21" ref="D75:F76">D76</f>
        <v>2560.1</v>
      </c>
      <c r="E75" s="177">
        <f t="shared" si="21"/>
        <v>2560.1</v>
      </c>
      <c r="F75" s="177">
        <f t="shared" si="21"/>
        <v>0</v>
      </c>
    </row>
    <row r="76" spans="1:6" s="4" customFormat="1" ht="25.5">
      <c r="A76" s="79" t="s">
        <v>190</v>
      </c>
      <c r="B76" s="115" t="s">
        <v>30</v>
      </c>
      <c r="C76" s="115" t="s">
        <v>178</v>
      </c>
      <c r="D76" s="177">
        <f t="shared" si="21"/>
        <v>2560.1</v>
      </c>
      <c r="E76" s="177">
        <f t="shared" si="21"/>
        <v>2560.1</v>
      </c>
      <c r="F76" s="177">
        <f t="shared" si="21"/>
        <v>0</v>
      </c>
    </row>
    <row r="77" spans="1:6" s="4" customFormat="1" ht="12.75">
      <c r="A77" s="83" t="s">
        <v>191</v>
      </c>
      <c r="B77" s="115" t="s">
        <v>30</v>
      </c>
      <c r="C77" s="115" t="s">
        <v>192</v>
      </c>
      <c r="D77" s="177">
        <v>2560.1</v>
      </c>
      <c r="E77" s="177">
        <v>2560.1</v>
      </c>
      <c r="F77" s="177">
        <f>D77-E77</f>
        <v>0</v>
      </c>
    </row>
    <row r="78" spans="1:6" s="4" customFormat="1" ht="25.5">
      <c r="A78" s="84" t="s">
        <v>267</v>
      </c>
      <c r="B78" s="115" t="s">
        <v>31</v>
      </c>
      <c r="C78" s="115"/>
      <c r="D78" s="177">
        <f>D82+D79</f>
        <v>422.5</v>
      </c>
      <c r="E78" s="177">
        <f>E82+E79</f>
        <v>422.5</v>
      </c>
      <c r="F78" s="177">
        <f>F82+F79</f>
        <v>0</v>
      </c>
    </row>
    <row r="79" spans="1:6" s="4" customFormat="1" ht="12.75">
      <c r="A79" s="140" t="s">
        <v>89</v>
      </c>
      <c r="B79" s="115" t="s">
        <v>31</v>
      </c>
      <c r="C79" s="115" t="s">
        <v>85</v>
      </c>
      <c r="D79" s="177">
        <f>D80+D81</f>
        <v>252.5</v>
      </c>
      <c r="E79" s="177">
        <f>E80+E81</f>
        <v>252.5</v>
      </c>
      <c r="F79" s="177">
        <f>F80+F81</f>
        <v>0</v>
      </c>
    </row>
    <row r="80" spans="1:6" s="4" customFormat="1" ht="12.75">
      <c r="A80" s="85" t="s">
        <v>84</v>
      </c>
      <c r="B80" s="115" t="s">
        <v>31</v>
      </c>
      <c r="C80" s="115" t="s">
        <v>86</v>
      </c>
      <c r="D80" s="177">
        <v>180</v>
      </c>
      <c r="E80" s="177">
        <v>180</v>
      </c>
      <c r="F80" s="177">
        <f>D80-E80</f>
        <v>0</v>
      </c>
    </row>
    <row r="81" spans="1:6" s="4" customFormat="1" ht="12.75">
      <c r="A81" s="85" t="s">
        <v>235</v>
      </c>
      <c r="B81" s="115" t="s">
        <v>31</v>
      </c>
      <c r="C81" s="115" t="s">
        <v>234</v>
      </c>
      <c r="D81" s="177">
        <v>72.5</v>
      </c>
      <c r="E81" s="177">
        <v>72.5</v>
      </c>
      <c r="F81" s="177">
        <f>D81-E81</f>
        <v>0</v>
      </c>
    </row>
    <row r="82" spans="1:6" s="4" customFormat="1" ht="25.5">
      <c r="A82" s="79" t="s">
        <v>190</v>
      </c>
      <c r="B82" s="115" t="s">
        <v>31</v>
      </c>
      <c r="C82" s="115" t="s">
        <v>178</v>
      </c>
      <c r="D82" s="177">
        <f>D83</f>
        <v>170</v>
      </c>
      <c r="E82" s="177">
        <f>E83</f>
        <v>170</v>
      </c>
      <c r="F82" s="177">
        <f>F83</f>
        <v>0</v>
      </c>
    </row>
    <row r="83" spans="1:6" s="4" customFormat="1" ht="12.75">
      <c r="A83" s="83" t="s">
        <v>191</v>
      </c>
      <c r="B83" s="115" t="s">
        <v>31</v>
      </c>
      <c r="C83" s="115" t="s">
        <v>192</v>
      </c>
      <c r="D83" s="177">
        <v>170</v>
      </c>
      <c r="E83" s="177">
        <v>170</v>
      </c>
      <c r="F83" s="177">
        <f>D83-E83</f>
        <v>0</v>
      </c>
    </row>
    <row r="84" spans="1:6" s="4" customFormat="1" ht="12.75">
      <c r="A84" s="84" t="s">
        <v>268</v>
      </c>
      <c r="B84" s="115" t="s">
        <v>32</v>
      </c>
      <c r="C84" s="115"/>
      <c r="D84" s="177">
        <f aca="true" t="shared" si="22" ref="D84:F85">D85</f>
        <v>2853.4</v>
      </c>
      <c r="E84" s="177">
        <f t="shared" si="22"/>
        <v>2853.4</v>
      </c>
      <c r="F84" s="177">
        <f t="shared" si="22"/>
        <v>0</v>
      </c>
    </row>
    <row r="85" spans="1:6" s="4" customFormat="1" ht="25.5">
      <c r="A85" s="79" t="s">
        <v>190</v>
      </c>
      <c r="B85" s="115" t="s">
        <v>32</v>
      </c>
      <c r="C85" s="115" t="s">
        <v>178</v>
      </c>
      <c r="D85" s="177">
        <f t="shared" si="22"/>
        <v>2853.4</v>
      </c>
      <c r="E85" s="177">
        <f t="shared" si="22"/>
        <v>2853.4</v>
      </c>
      <c r="F85" s="177">
        <f t="shared" si="22"/>
        <v>0</v>
      </c>
    </row>
    <row r="86" spans="1:6" s="4" customFormat="1" ht="12.75">
      <c r="A86" s="83" t="s">
        <v>191</v>
      </c>
      <c r="B86" s="115" t="s">
        <v>32</v>
      </c>
      <c r="C86" s="115" t="s">
        <v>192</v>
      </c>
      <c r="D86" s="177">
        <v>2853.4</v>
      </c>
      <c r="E86" s="177">
        <v>2853.4</v>
      </c>
      <c r="F86" s="177">
        <f>D86-E86</f>
        <v>0</v>
      </c>
    </row>
    <row r="87" spans="1:6" s="4" customFormat="1" ht="12.75">
      <c r="A87" s="83" t="s">
        <v>335</v>
      </c>
      <c r="B87" s="115" t="s">
        <v>421</v>
      </c>
      <c r="C87" s="115"/>
      <c r="D87" s="177">
        <f aca="true" t="shared" si="23" ref="D87:F88">D88</f>
        <v>6484.6</v>
      </c>
      <c r="E87" s="177">
        <f t="shared" si="23"/>
        <v>750</v>
      </c>
      <c r="F87" s="177">
        <f t="shared" si="23"/>
        <v>5734.6</v>
      </c>
    </row>
    <row r="88" spans="1:6" s="4" customFormat="1" ht="25.5">
      <c r="A88" s="79" t="s">
        <v>190</v>
      </c>
      <c r="B88" s="115" t="s">
        <v>421</v>
      </c>
      <c r="C88" s="115" t="s">
        <v>178</v>
      </c>
      <c r="D88" s="177">
        <f t="shared" si="23"/>
        <v>6484.6</v>
      </c>
      <c r="E88" s="177">
        <f t="shared" si="23"/>
        <v>750</v>
      </c>
      <c r="F88" s="177">
        <f t="shared" si="23"/>
        <v>5734.6</v>
      </c>
    </row>
    <row r="89" spans="1:6" s="4" customFormat="1" ht="12.75">
      <c r="A89" s="83" t="s">
        <v>191</v>
      </c>
      <c r="B89" s="115" t="s">
        <v>421</v>
      </c>
      <c r="C89" s="115" t="s">
        <v>192</v>
      </c>
      <c r="D89" s="177">
        <f>6250+234.6</f>
        <v>6484.6</v>
      </c>
      <c r="E89" s="177">
        <f>50+700</f>
        <v>750</v>
      </c>
      <c r="F89" s="177">
        <f>D89-E89</f>
        <v>5734.6</v>
      </c>
    </row>
    <row r="90" spans="1:6" s="4" customFormat="1" ht="12.75">
      <c r="A90" s="84" t="s">
        <v>257</v>
      </c>
      <c r="B90" s="115" t="s">
        <v>258</v>
      </c>
      <c r="C90" s="115"/>
      <c r="D90" s="184">
        <f aca="true" t="shared" si="24" ref="D90:F91">D91</f>
        <v>2333.5</v>
      </c>
      <c r="E90" s="184">
        <f t="shared" si="24"/>
        <v>2333.5</v>
      </c>
      <c r="F90" s="184">
        <f t="shared" si="24"/>
        <v>0</v>
      </c>
    </row>
    <row r="91" spans="1:6" s="4" customFormat="1" ht="25.5">
      <c r="A91" s="79" t="s">
        <v>190</v>
      </c>
      <c r="B91" s="115" t="s">
        <v>258</v>
      </c>
      <c r="C91" s="115" t="s">
        <v>178</v>
      </c>
      <c r="D91" s="184">
        <f t="shared" si="24"/>
        <v>2333.5</v>
      </c>
      <c r="E91" s="184">
        <f t="shared" si="24"/>
        <v>2333.5</v>
      </c>
      <c r="F91" s="184">
        <f t="shared" si="24"/>
        <v>0</v>
      </c>
    </row>
    <row r="92" spans="1:6" s="4" customFormat="1" ht="12.75">
      <c r="A92" s="83" t="s">
        <v>191</v>
      </c>
      <c r="B92" s="115" t="s">
        <v>258</v>
      </c>
      <c r="C92" s="115" t="s">
        <v>192</v>
      </c>
      <c r="D92" s="184">
        <v>2333.5</v>
      </c>
      <c r="E92" s="184">
        <v>2333.5</v>
      </c>
      <c r="F92" s="177">
        <f>D92-E92</f>
        <v>0</v>
      </c>
    </row>
    <row r="93" spans="1:6" s="4" customFormat="1" ht="29.25" customHeight="1">
      <c r="A93" s="83" t="s">
        <v>604</v>
      </c>
      <c r="B93" s="117" t="s">
        <v>603</v>
      </c>
      <c r="C93" s="117"/>
      <c r="D93" s="177">
        <f aca="true" t="shared" si="25" ref="D93:F94">D94</f>
        <v>950</v>
      </c>
      <c r="E93" s="177">
        <f t="shared" si="25"/>
        <v>950</v>
      </c>
      <c r="F93" s="177">
        <f t="shared" si="25"/>
        <v>0</v>
      </c>
    </row>
    <row r="94" spans="1:6" s="4" customFormat="1" ht="25.5">
      <c r="A94" s="79" t="s">
        <v>190</v>
      </c>
      <c r="B94" s="117" t="s">
        <v>603</v>
      </c>
      <c r="C94" s="117" t="s">
        <v>178</v>
      </c>
      <c r="D94" s="177">
        <f t="shared" si="25"/>
        <v>950</v>
      </c>
      <c r="E94" s="177">
        <f t="shared" si="25"/>
        <v>950</v>
      </c>
      <c r="F94" s="177">
        <f t="shared" si="25"/>
        <v>0</v>
      </c>
    </row>
    <row r="95" spans="1:6" s="4" customFormat="1" ht="12.75">
      <c r="A95" s="83" t="s">
        <v>191</v>
      </c>
      <c r="B95" s="117" t="s">
        <v>603</v>
      </c>
      <c r="C95" s="117" t="s">
        <v>192</v>
      </c>
      <c r="D95" s="177">
        <v>950</v>
      </c>
      <c r="E95" s="177">
        <v>950</v>
      </c>
      <c r="F95" s="177">
        <f>D95-E95</f>
        <v>0</v>
      </c>
    </row>
    <row r="96" spans="1:6" s="1" customFormat="1" ht="25.5">
      <c r="A96" s="50" t="s">
        <v>389</v>
      </c>
      <c r="B96" s="115" t="s">
        <v>390</v>
      </c>
      <c r="C96" s="115"/>
      <c r="D96" s="177">
        <f aca="true" t="shared" si="26" ref="D96:F97">D97</f>
        <v>22330.985</v>
      </c>
      <c r="E96" s="177">
        <f t="shared" si="26"/>
        <v>22330.985</v>
      </c>
      <c r="F96" s="177">
        <f t="shared" si="26"/>
        <v>0</v>
      </c>
    </row>
    <row r="97" spans="1:6" s="1" customFormat="1" ht="25.5">
      <c r="A97" s="50" t="s">
        <v>190</v>
      </c>
      <c r="B97" s="115" t="s">
        <v>390</v>
      </c>
      <c r="C97" s="115" t="s">
        <v>178</v>
      </c>
      <c r="D97" s="177">
        <f t="shared" si="26"/>
        <v>22330.985</v>
      </c>
      <c r="E97" s="177">
        <f t="shared" si="26"/>
        <v>22330.985</v>
      </c>
      <c r="F97" s="177">
        <f t="shared" si="26"/>
        <v>0</v>
      </c>
    </row>
    <row r="98" spans="1:6" s="1" customFormat="1" ht="12.75">
      <c r="A98" s="50" t="s">
        <v>191</v>
      </c>
      <c r="B98" s="115" t="s">
        <v>390</v>
      </c>
      <c r="C98" s="115" t="s">
        <v>192</v>
      </c>
      <c r="D98" s="177">
        <v>22330.985</v>
      </c>
      <c r="E98" s="177">
        <v>22330.985</v>
      </c>
      <c r="F98" s="177">
        <f>D98-E98</f>
        <v>0</v>
      </c>
    </row>
    <row r="99" spans="1:6" s="1" customFormat="1" ht="12.75">
      <c r="A99" s="89" t="s">
        <v>624</v>
      </c>
      <c r="B99" s="117" t="s">
        <v>623</v>
      </c>
      <c r="C99" s="115"/>
      <c r="D99" s="182">
        <f aca="true" t="shared" si="27" ref="D99:F100">D100</f>
        <v>500</v>
      </c>
      <c r="E99" s="182">
        <f t="shared" si="27"/>
        <v>500</v>
      </c>
      <c r="F99" s="182">
        <f t="shared" si="27"/>
        <v>0</v>
      </c>
    </row>
    <row r="100" spans="1:6" s="1" customFormat="1" ht="25.5">
      <c r="A100" s="63" t="s">
        <v>190</v>
      </c>
      <c r="B100" s="117" t="s">
        <v>623</v>
      </c>
      <c r="C100" s="115" t="s">
        <v>178</v>
      </c>
      <c r="D100" s="182">
        <f t="shared" si="27"/>
        <v>500</v>
      </c>
      <c r="E100" s="182">
        <f t="shared" si="27"/>
        <v>500</v>
      </c>
      <c r="F100" s="182">
        <f t="shared" si="27"/>
        <v>0</v>
      </c>
    </row>
    <row r="101" spans="1:6" s="1" customFormat="1" ht="12.75">
      <c r="A101" s="83" t="s">
        <v>191</v>
      </c>
      <c r="B101" s="117" t="s">
        <v>623</v>
      </c>
      <c r="C101" s="115" t="s">
        <v>192</v>
      </c>
      <c r="D101" s="182">
        <v>500</v>
      </c>
      <c r="E101" s="182">
        <v>500</v>
      </c>
      <c r="F101" s="177">
        <f>D101-E101</f>
        <v>0</v>
      </c>
    </row>
    <row r="102" spans="1:6" s="1" customFormat="1" ht="191.25">
      <c r="A102" s="84" t="s">
        <v>686</v>
      </c>
      <c r="B102" s="115" t="s">
        <v>688</v>
      </c>
      <c r="C102" s="115"/>
      <c r="D102" s="182">
        <f aca="true" t="shared" si="28" ref="D102:F103">D103</f>
        <v>338.5</v>
      </c>
      <c r="E102" s="182">
        <f t="shared" si="28"/>
        <v>338.542</v>
      </c>
      <c r="F102" s="182">
        <f t="shared" si="28"/>
        <v>-0.04199999999997317</v>
      </c>
    </row>
    <row r="103" spans="1:6" s="1" customFormat="1" ht="25.5">
      <c r="A103" s="79" t="s">
        <v>190</v>
      </c>
      <c r="B103" s="115" t="s">
        <v>688</v>
      </c>
      <c r="C103" s="115" t="s">
        <v>178</v>
      </c>
      <c r="D103" s="182">
        <f t="shared" si="28"/>
        <v>338.5</v>
      </c>
      <c r="E103" s="182">
        <f t="shared" si="28"/>
        <v>338.542</v>
      </c>
      <c r="F103" s="182">
        <f t="shared" si="28"/>
        <v>-0.04199999999997317</v>
      </c>
    </row>
    <row r="104" spans="1:6" s="1" customFormat="1" ht="12.75">
      <c r="A104" s="326" t="s">
        <v>191</v>
      </c>
      <c r="B104" s="115" t="s">
        <v>688</v>
      </c>
      <c r="C104" s="115" t="s">
        <v>192</v>
      </c>
      <c r="D104" s="182">
        <v>338.5</v>
      </c>
      <c r="E104" s="182">
        <v>338.542</v>
      </c>
      <c r="F104" s="177">
        <f>D104-E104</f>
        <v>-0.04199999999997317</v>
      </c>
    </row>
    <row r="105" spans="1:6" s="4" customFormat="1" ht="51">
      <c r="A105" s="85" t="s">
        <v>249</v>
      </c>
      <c r="B105" s="115" t="s">
        <v>245</v>
      </c>
      <c r="C105" s="115"/>
      <c r="D105" s="182">
        <f aca="true" t="shared" si="29" ref="D105:F106">D106</f>
        <v>3891</v>
      </c>
      <c r="E105" s="182">
        <f t="shared" si="29"/>
        <v>3890.9580000000005</v>
      </c>
      <c r="F105" s="182">
        <f t="shared" si="29"/>
        <v>0.04199999999946158</v>
      </c>
    </row>
    <row r="106" spans="1:6" s="4" customFormat="1" ht="25.5">
      <c r="A106" s="79" t="s">
        <v>190</v>
      </c>
      <c r="B106" s="115" t="s">
        <v>245</v>
      </c>
      <c r="C106" s="115" t="s">
        <v>178</v>
      </c>
      <c r="D106" s="182">
        <f t="shared" si="29"/>
        <v>3891</v>
      </c>
      <c r="E106" s="182">
        <f t="shared" si="29"/>
        <v>3890.9580000000005</v>
      </c>
      <c r="F106" s="182">
        <f t="shared" si="29"/>
        <v>0.04199999999946158</v>
      </c>
    </row>
    <row r="107" spans="1:6" s="4" customFormat="1" ht="12.75">
      <c r="A107" s="83" t="s">
        <v>191</v>
      </c>
      <c r="B107" s="115" t="s">
        <v>245</v>
      </c>
      <c r="C107" s="115" t="s">
        <v>192</v>
      </c>
      <c r="D107" s="182">
        <v>3891</v>
      </c>
      <c r="E107" s="182">
        <f>4548.658-657.7</f>
        <v>3890.9580000000005</v>
      </c>
      <c r="F107" s="177">
        <f>D107-E107</f>
        <v>0.04199999999946158</v>
      </c>
    </row>
    <row r="108" spans="1:6" ht="15.75">
      <c r="A108" s="84" t="s">
        <v>272</v>
      </c>
      <c r="B108" s="115" t="s">
        <v>37</v>
      </c>
      <c r="C108" s="115"/>
      <c r="D108" s="182">
        <f aca="true" t="shared" si="30" ref="D108:F109">D109</f>
        <v>254553.6</v>
      </c>
      <c r="E108" s="182">
        <f t="shared" si="30"/>
        <v>252942.5</v>
      </c>
      <c r="F108" s="182">
        <f t="shared" si="30"/>
        <v>1611.1000000000058</v>
      </c>
    </row>
    <row r="109" spans="1:6" ht="26.25">
      <c r="A109" s="79" t="s">
        <v>190</v>
      </c>
      <c r="B109" s="115" t="s">
        <v>37</v>
      </c>
      <c r="C109" s="115" t="s">
        <v>178</v>
      </c>
      <c r="D109" s="182">
        <f t="shared" si="30"/>
        <v>254553.6</v>
      </c>
      <c r="E109" s="182">
        <f t="shared" si="30"/>
        <v>252942.5</v>
      </c>
      <c r="F109" s="182">
        <f t="shared" si="30"/>
        <v>1611.1000000000058</v>
      </c>
    </row>
    <row r="110" spans="1:6" ht="15.75">
      <c r="A110" s="83" t="s">
        <v>191</v>
      </c>
      <c r="B110" s="115" t="s">
        <v>37</v>
      </c>
      <c r="C110" s="115" t="s">
        <v>192</v>
      </c>
      <c r="D110" s="177">
        <v>254553.6</v>
      </c>
      <c r="E110" s="177">
        <f>252878.6+63.9</f>
        <v>252942.5</v>
      </c>
      <c r="F110" s="177">
        <f>D110-E110</f>
        <v>1611.1000000000058</v>
      </c>
    </row>
    <row r="111" spans="1:6" s="4" customFormat="1" ht="38.25">
      <c r="A111" s="83" t="s">
        <v>464</v>
      </c>
      <c r="B111" s="115" t="s">
        <v>416</v>
      </c>
      <c r="C111" s="115"/>
      <c r="D111" s="177">
        <f aca="true" t="shared" si="31" ref="D111:F112">D112</f>
        <v>17919.485</v>
      </c>
      <c r="E111" s="177">
        <f t="shared" si="31"/>
        <v>17919.485</v>
      </c>
      <c r="F111" s="177">
        <f t="shared" si="31"/>
        <v>0</v>
      </c>
    </row>
    <row r="112" spans="1:6" s="4" customFormat="1" ht="25.5">
      <c r="A112" s="83" t="s">
        <v>263</v>
      </c>
      <c r="B112" s="115" t="s">
        <v>416</v>
      </c>
      <c r="C112" s="115" t="s">
        <v>178</v>
      </c>
      <c r="D112" s="177">
        <f t="shared" si="31"/>
        <v>17919.485</v>
      </c>
      <c r="E112" s="177">
        <f t="shared" si="31"/>
        <v>17919.485</v>
      </c>
      <c r="F112" s="177">
        <f t="shared" si="31"/>
        <v>0</v>
      </c>
    </row>
    <row r="113" spans="1:6" s="4" customFormat="1" ht="12.75">
      <c r="A113" s="83" t="s">
        <v>191</v>
      </c>
      <c r="B113" s="115" t="s">
        <v>416</v>
      </c>
      <c r="C113" s="115" t="s">
        <v>192</v>
      </c>
      <c r="D113" s="177">
        <v>17919.485</v>
      </c>
      <c r="E113" s="177">
        <v>17919.485</v>
      </c>
      <c r="F113" s="177">
        <f>D113-E113</f>
        <v>0</v>
      </c>
    </row>
    <row r="114" spans="1:6" s="4" customFormat="1" ht="63.75">
      <c r="A114" s="146" t="s">
        <v>552</v>
      </c>
      <c r="B114" s="115" t="s">
        <v>414</v>
      </c>
      <c r="C114" s="115"/>
      <c r="D114" s="177">
        <f aca="true" t="shared" si="32" ref="D114:F115">D115</f>
        <v>24.378</v>
      </c>
      <c r="E114" s="177">
        <f t="shared" si="32"/>
        <v>49.647</v>
      </c>
      <c r="F114" s="177">
        <f t="shared" si="32"/>
        <v>-25.269</v>
      </c>
    </row>
    <row r="115" spans="1:6" s="4" customFormat="1" ht="25.5">
      <c r="A115" s="83" t="s">
        <v>263</v>
      </c>
      <c r="B115" s="115" t="s">
        <v>414</v>
      </c>
      <c r="C115" s="115" t="s">
        <v>178</v>
      </c>
      <c r="D115" s="177">
        <f t="shared" si="32"/>
        <v>24.378</v>
      </c>
      <c r="E115" s="177">
        <f t="shared" si="32"/>
        <v>49.647</v>
      </c>
      <c r="F115" s="177">
        <f t="shared" si="32"/>
        <v>-25.269</v>
      </c>
    </row>
    <row r="116" spans="1:6" s="4" customFormat="1" ht="12.75">
      <c r="A116" s="83" t="s">
        <v>191</v>
      </c>
      <c r="B116" s="115" t="s">
        <v>414</v>
      </c>
      <c r="C116" s="115" t="s">
        <v>192</v>
      </c>
      <c r="D116" s="177">
        <v>24.378</v>
      </c>
      <c r="E116" s="177">
        <v>49.647</v>
      </c>
      <c r="F116" s="177">
        <f>D116-E116</f>
        <v>-25.269</v>
      </c>
    </row>
    <row r="117" spans="1:6" s="4" customFormat="1" ht="38.25">
      <c r="A117" s="83" t="s">
        <v>466</v>
      </c>
      <c r="B117" s="115" t="s">
        <v>356</v>
      </c>
      <c r="C117" s="115"/>
      <c r="D117" s="177">
        <f aca="true" t="shared" si="33" ref="D117:F118">D118</f>
        <v>1779.904</v>
      </c>
      <c r="E117" s="177">
        <f t="shared" si="33"/>
        <v>1779.904</v>
      </c>
      <c r="F117" s="177">
        <f t="shared" si="33"/>
        <v>0</v>
      </c>
    </row>
    <row r="118" spans="1:6" s="4" customFormat="1" ht="25.5">
      <c r="A118" s="79" t="s">
        <v>190</v>
      </c>
      <c r="B118" s="115" t="s">
        <v>356</v>
      </c>
      <c r="C118" s="115" t="s">
        <v>178</v>
      </c>
      <c r="D118" s="177">
        <f t="shared" si="33"/>
        <v>1779.904</v>
      </c>
      <c r="E118" s="177">
        <f t="shared" si="33"/>
        <v>1779.904</v>
      </c>
      <c r="F118" s="177">
        <f t="shared" si="33"/>
        <v>0</v>
      </c>
    </row>
    <row r="119" spans="1:6" s="4" customFormat="1" ht="12.75">
      <c r="A119" s="83" t="s">
        <v>191</v>
      </c>
      <c r="B119" s="115" t="s">
        <v>356</v>
      </c>
      <c r="C119" s="115" t="s">
        <v>192</v>
      </c>
      <c r="D119" s="177">
        <v>1779.904</v>
      </c>
      <c r="E119" s="177">
        <v>1779.904</v>
      </c>
      <c r="F119" s="177">
        <f>D119-E119</f>
        <v>0</v>
      </c>
    </row>
    <row r="120" spans="1:6" s="4" customFormat="1" ht="38.25">
      <c r="A120" s="83" t="s">
        <v>339</v>
      </c>
      <c r="B120" s="115" t="s">
        <v>338</v>
      </c>
      <c r="C120" s="115"/>
      <c r="D120" s="177">
        <f aca="true" t="shared" si="34" ref="D120:F121">D121</f>
        <v>16.373</v>
      </c>
      <c r="E120" s="177">
        <f t="shared" si="34"/>
        <v>16.4</v>
      </c>
      <c r="F120" s="177">
        <f t="shared" si="34"/>
        <v>-0.02699999999999747</v>
      </c>
    </row>
    <row r="121" spans="1:6" s="4" customFormat="1" ht="25.5">
      <c r="A121" s="83" t="s">
        <v>263</v>
      </c>
      <c r="B121" s="115" t="s">
        <v>338</v>
      </c>
      <c r="C121" s="115" t="s">
        <v>178</v>
      </c>
      <c r="D121" s="177">
        <f t="shared" si="34"/>
        <v>16.373</v>
      </c>
      <c r="E121" s="177">
        <f t="shared" si="34"/>
        <v>16.4</v>
      </c>
      <c r="F121" s="177">
        <f t="shared" si="34"/>
        <v>-0.02699999999999747</v>
      </c>
    </row>
    <row r="122" spans="1:6" s="4" customFormat="1" ht="12.75">
      <c r="A122" s="83" t="s">
        <v>191</v>
      </c>
      <c r="B122" s="115" t="s">
        <v>338</v>
      </c>
      <c r="C122" s="115" t="s">
        <v>192</v>
      </c>
      <c r="D122" s="177">
        <v>16.373</v>
      </c>
      <c r="E122" s="177">
        <v>16.4</v>
      </c>
      <c r="F122" s="177">
        <f>D122-E122</f>
        <v>-0.02699999999999747</v>
      </c>
    </row>
    <row r="123" spans="1:6" s="4" customFormat="1" ht="25.5">
      <c r="A123" s="83" t="s">
        <v>313</v>
      </c>
      <c r="B123" s="115" t="s">
        <v>314</v>
      </c>
      <c r="C123" s="115"/>
      <c r="D123" s="177">
        <f aca="true" t="shared" si="35" ref="D123:F124">D124</f>
        <v>55</v>
      </c>
      <c r="E123" s="177">
        <f t="shared" si="35"/>
        <v>55</v>
      </c>
      <c r="F123" s="177">
        <f t="shared" si="35"/>
        <v>0</v>
      </c>
    </row>
    <row r="124" spans="1:6" s="4" customFormat="1" ht="25.5">
      <c r="A124" s="79" t="s">
        <v>190</v>
      </c>
      <c r="B124" s="115" t="s">
        <v>314</v>
      </c>
      <c r="C124" s="115" t="s">
        <v>178</v>
      </c>
      <c r="D124" s="177">
        <f t="shared" si="35"/>
        <v>55</v>
      </c>
      <c r="E124" s="177">
        <f t="shared" si="35"/>
        <v>55</v>
      </c>
      <c r="F124" s="177">
        <f t="shared" si="35"/>
        <v>0</v>
      </c>
    </row>
    <row r="125" spans="1:6" s="1" customFormat="1" ht="12.75">
      <c r="A125" s="83" t="s">
        <v>191</v>
      </c>
      <c r="B125" s="115" t="s">
        <v>314</v>
      </c>
      <c r="C125" s="115" t="s">
        <v>192</v>
      </c>
      <c r="D125" s="177">
        <v>55</v>
      </c>
      <c r="E125" s="177">
        <v>55</v>
      </c>
      <c r="F125" s="177">
        <f>D125-E125</f>
        <v>0</v>
      </c>
    </row>
    <row r="126" spans="1:6" s="1" customFormat="1" ht="38.25">
      <c r="A126" s="83" t="s">
        <v>595</v>
      </c>
      <c r="B126" s="115" t="s">
        <v>710</v>
      </c>
      <c r="C126" s="115"/>
      <c r="D126" s="177">
        <f aca="true" t="shared" si="36" ref="D126:F127">D127</f>
        <v>1492.3</v>
      </c>
      <c r="E126" s="177">
        <f t="shared" si="36"/>
        <v>0</v>
      </c>
      <c r="F126" s="177">
        <f t="shared" si="36"/>
        <v>1492.3</v>
      </c>
    </row>
    <row r="127" spans="1:6" s="1" customFormat="1" ht="25.5">
      <c r="A127" s="79" t="s">
        <v>190</v>
      </c>
      <c r="B127" s="115" t="s">
        <v>710</v>
      </c>
      <c r="C127" s="115" t="s">
        <v>178</v>
      </c>
      <c r="D127" s="177">
        <f t="shared" si="36"/>
        <v>1492.3</v>
      </c>
      <c r="E127" s="177">
        <f t="shared" si="36"/>
        <v>0</v>
      </c>
      <c r="F127" s="177">
        <f t="shared" si="36"/>
        <v>1492.3</v>
      </c>
    </row>
    <row r="128" spans="1:6" s="1" customFormat="1" ht="12.75">
      <c r="A128" s="83" t="s">
        <v>191</v>
      </c>
      <c r="B128" s="115" t="s">
        <v>710</v>
      </c>
      <c r="C128" s="115" t="s">
        <v>192</v>
      </c>
      <c r="D128" s="177">
        <v>1492.3</v>
      </c>
      <c r="E128" s="177">
        <v>0</v>
      </c>
      <c r="F128" s="177">
        <f>D128-E128</f>
        <v>1492.3</v>
      </c>
    </row>
    <row r="129" spans="1:6" s="1" customFormat="1" ht="25.5">
      <c r="A129" s="83" t="s">
        <v>358</v>
      </c>
      <c r="B129" s="115" t="s">
        <v>357</v>
      </c>
      <c r="C129" s="115"/>
      <c r="D129" s="177">
        <f aca="true" t="shared" si="37" ref="D129:F130">D130</f>
        <v>27.6</v>
      </c>
      <c r="E129" s="177">
        <f t="shared" si="37"/>
        <v>27.6</v>
      </c>
      <c r="F129" s="177">
        <f t="shared" si="37"/>
        <v>0</v>
      </c>
    </row>
    <row r="130" spans="1:6" s="1" customFormat="1" ht="25.5">
      <c r="A130" s="79" t="s">
        <v>190</v>
      </c>
      <c r="B130" s="115" t="s">
        <v>357</v>
      </c>
      <c r="C130" s="115" t="s">
        <v>178</v>
      </c>
      <c r="D130" s="177">
        <f t="shared" si="37"/>
        <v>27.6</v>
      </c>
      <c r="E130" s="177">
        <f t="shared" si="37"/>
        <v>27.6</v>
      </c>
      <c r="F130" s="177">
        <f t="shared" si="37"/>
        <v>0</v>
      </c>
    </row>
    <row r="131" spans="1:6" s="1" customFormat="1" ht="12.75">
      <c r="A131" s="83" t="s">
        <v>191</v>
      </c>
      <c r="B131" s="115" t="s">
        <v>357</v>
      </c>
      <c r="C131" s="115" t="s">
        <v>192</v>
      </c>
      <c r="D131" s="177">
        <v>27.6</v>
      </c>
      <c r="E131" s="177">
        <v>27.6</v>
      </c>
      <c r="F131" s="177">
        <f>D131-E131</f>
        <v>0</v>
      </c>
    </row>
    <row r="132" spans="1:6" s="4" customFormat="1" ht="63.75">
      <c r="A132" s="78" t="s">
        <v>470</v>
      </c>
      <c r="B132" s="115" t="s">
        <v>415</v>
      </c>
      <c r="C132" s="115"/>
      <c r="D132" s="177">
        <f aca="true" t="shared" si="38" ref="D132:F133">D133</f>
        <v>246.666</v>
      </c>
      <c r="E132" s="177">
        <f t="shared" si="38"/>
        <v>246.666</v>
      </c>
      <c r="F132" s="177">
        <f t="shared" si="38"/>
        <v>0</v>
      </c>
    </row>
    <row r="133" spans="1:6" s="4" customFormat="1" ht="25.5">
      <c r="A133" s="79" t="s">
        <v>190</v>
      </c>
      <c r="B133" s="115" t="s">
        <v>415</v>
      </c>
      <c r="C133" s="115" t="s">
        <v>178</v>
      </c>
      <c r="D133" s="177">
        <f t="shared" si="38"/>
        <v>246.666</v>
      </c>
      <c r="E133" s="177">
        <f t="shared" si="38"/>
        <v>246.666</v>
      </c>
      <c r="F133" s="177">
        <f t="shared" si="38"/>
        <v>0</v>
      </c>
    </row>
    <row r="134" spans="1:6" s="4" customFormat="1" ht="18" customHeight="1">
      <c r="A134" s="83" t="s">
        <v>191</v>
      </c>
      <c r="B134" s="115" t="s">
        <v>415</v>
      </c>
      <c r="C134" s="115" t="s">
        <v>192</v>
      </c>
      <c r="D134" s="177">
        <v>246.666</v>
      </c>
      <c r="E134" s="177">
        <v>246.666</v>
      </c>
      <c r="F134" s="177">
        <f>D134-E134</f>
        <v>0</v>
      </c>
    </row>
    <row r="135" spans="1:6" s="4" customFormat="1" ht="38.25">
      <c r="A135" s="83" t="s">
        <v>251</v>
      </c>
      <c r="B135" s="115" t="s">
        <v>259</v>
      </c>
      <c r="C135" s="115"/>
      <c r="D135" s="177">
        <f aca="true" t="shared" si="39" ref="D135:F136">D136</f>
        <v>787.56</v>
      </c>
      <c r="E135" s="177">
        <f t="shared" si="39"/>
        <v>787.56</v>
      </c>
      <c r="F135" s="177">
        <f t="shared" si="39"/>
        <v>0</v>
      </c>
    </row>
    <row r="136" spans="1:6" s="4" customFormat="1" ht="25.5">
      <c r="A136" s="83" t="s">
        <v>190</v>
      </c>
      <c r="B136" s="115" t="s">
        <v>259</v>
      </c>
      <c r="C136" s="115" t="s">
        <v>178</v>
      </c>
      <c r="D136" s="177">
        <f t="shared" si="39"/>
        <v>787.56</v>
      </c>
      <c r="E136" s="177">
        <f t="shared" si="39"/>
        <v>787.56</v>
      </c>
      <c r="F136" s="177">
        <f t="shared" si="39"/>
        <v>0</v>
      </c>
    </row>
    <row r="137" spans="1:6" s="4" customFormat="1" ht="12.75">
      <c r="A137" s="83" t="s">
        <v>191</v>
      </c>
      <c r="B137" s="115" t="s">
        <v>259</v>
      </c>
      <c r="C137" s="115" t="s">
        <v>192</v>
      </c>
      <c r="D137" s="177">
        <v>787.56</v>
      </c>
      <c r="E137" s="177">
        <v>787.56</v>
      </c>
      <c r="F137" s="177">
        <f>D137-E137</f>
        <v>0</v>
      </c>
    </row>
    <row r="138" spans="1:6" s="1" customFormat="1" ht="25.5">
      <c r="A138" s="44" t="s">
        <v>547</v>
      </c>
      <c r="B138" s="116" t="s">
        <v>33</v>
      </c>
      <c r="C138" s="116"/>
      <c r="D138" s="183">
        <f>D139+D149+D152+D155+D158+D161+D164+D167+D142+D170+D173</f>
        <v>35468.399999999994</v>
      </c>
      <c r="E138" s="183">
        <f>E139+E149+E152+E155+E158+E161+E164+E167+E142+E170+E173</f>
        <v>35418.399999999994</v>
      </c>
      <c r="F138" s="183">
        <f>F139+F149+F152+F155+F161+F164+F167+F142+F170+F173</f>
        <v>50</v>
      </c>
    </row>
    <row r="139" spans="1:6" s="1" customFormat="1" ht="18.75" customHeight="1">
      <c r="A139" s="141" t="s">
        <v>106</v>
      </c>
      <c r="B139" s="117" t="s">
        <v>34</v>
      </c>
      <c r="C139" s="117"/>
      <c r="D139" s="177">
        <f>D140</f>
        <v>17938.1</v>
      </c>
      <c r="E139" s="177">
        <f>E140</f>
        <v>17938.1</v>
      </c>
      <c r="F139" s="177">
        <f>F140</f>
        <v>0</v>
      </c>
    </row>
    <row r="140" spans="1:6" s="1" customFormat="1" ht="25.5">
      <c r="A140" s="63" t="s">
        <v>190</v>
      </c>
      <c r="B140" s="117" t="s">
        <v>34</v>
      </c>
      <c r="C140" s="117" t="s">
        <v>178</v>
      </c>
      <c r="D140" s="177">
        <f>SUM(D141:D141)</f>
        <v>17938.1</v>
      </c>
      <c r="E140" s="177">
        <f>SUM(E141:E141)</f>
        <v>17938.1</v>
      </c>
      <c r="F140" s="177">
        <f>SUM(F141:F141)</f>
        <v>0</v>
      </c>
    </row>
    <row r="141" spans="1:6" s="1" customFormat="1" ht="12.75">
      <c r="A141" s="50" t="s">
        <v>195</v>
      </c>
      <c r="B141" s="117" t="s">
        <v>34</v>
      </c>
      <c r="C141" s="117" t="s">
        <v>196</v>
      </c>
      <c r="D141" s="177">
        <v>17938.1</v>
      </c>
      <c r="E141" s="177">
        <v>17938.1</v>
      </c>
      <c r="F141" s="177">
        <f>D141-E141</f>
        <v>0</v>
      </c>
    </row>
    <row r="142" spans="1:6" s="4" customFormat="1" ht="12.75">
      <c r="A142" s="83" t="s">
        <v>380</v>
      </c>
      <c r="B142" s="117" t="s">
        <v>379</v>
      </c>
      <c r="C142" s="117"/>
      <c r="D142" s="177">
        <f>D143+D147</f>
        <v>13277.400000000001</v>
      </c>
      <c r="E142" s="177">
        <f>E143+E147</f>
        <v>13277.400000000001</v>
      </c>
      <c r="F142" s="177">
        <f>F143+F147</f>
        <v>0</v>
      </c>
    </row>
    <row r="143" spans="1:6" s="4" customFormat="1" ht="25.5">
      <c r="A143" s="50" t="s">
        <v>190</v>
      </c>
      <c r="B143" s="117" t="s">
        <v>379</v>
      </c>
      <c r="C143" s="117" t="s">
        <v>178</v>
      </c>
      <c r="D143" s="177">
        <f>D144+D145+D146</f>
        <v>13133.7</v>
      </c>
      <c r="E143" s="177">
        <f>E144+E145+E146</f>
        <v>13133.7</v>
      </c>
      <c r="F143" s="177">
        <f>F144+F145+F146</f>
        <v>0</v>
      </c>
    </row>
    <row r="144" spans="1:6" s="4" customFormat="1" ht="12.75">
      <c r="A144" s="50" t="s">
        <v>191</v>
      </c>
      <c r="B144" s="117" t="s">
        <v>379</v>
      </c>
      <c r="C144" s="117" t="s">
        <v>192</v>
      </c>
      <c r="D144" s="177">
        <v>143.7</v>
      </c>
      <c r="E144" s="177">
        <v>143.7</v>
      </c>
      <c r="F144" s="177">
        <f>D144-E144</f>
        <v>0</v>
      </c>
    </row>
    <row r="145" spans="1:6" s="4" customFormat="1" ht="12.75">
      <c r="A145" s="50" t="s">
        <v>197</v>
      </c>
      <c r="B145" s="117" t="s">
        <v>379</v>
      </c>
      <c r="C145" s="117" t="s">
        <v>196</v>
      </c>
      <c r="D145" s="177">
        <v>12846.4</v>
      </c>
      <c r="E145" s="177">
        <v>12846.4</v>
      </c>
      <c r="F145" s="177">
        <f>D145-E145</f>
        <v>0</v>
      </c>
    </row>
    <row r="146" spans="1:6" s="4" customFormat="1" ht="25.5">
      <c r="A146" s="50" t="s">
        <v>605</v>
      </c>
      <c r="B146" s="117" t="s">
        <v>379</v>
      </c>
      <c r="C146" s="117" t="s">
        <v>203</v>
      </c>
      <c r="D146" s="177">
        <v>143.6</v>
      </c>
      <c r="E146" s="177">
        <v>143.6</v>
      </c>
      <c r="F146" s="177">
        <f>D146-E146</f>
        <v>0</v>
      </c>
    </row>
    <row r="147" spans="1:6" s="4" customFormat="1" ht="12.75">
      <c r="A147" s="50" t="s">
        <v>90</v>
      </c>
      <c r="B147" s="117" t="s">
        <v>379</v>
      </c>
      <c r="C147" s="117" t="s">
        <v>87</v>
      </c>
      <c r="D147" s="177">
        <f>D148</f>
        <v>143.7</v>
      </c>
      <c r="E147" s="177">
        <f>E148</f>
        <v>143.7</v>
      </c>
      <c r="F147" s="177">
        <f>F148</f>
        <v>0</v>
      </c>
    </row>
    <row r="148" spans="1:6" s="4" customFormat="1" ht="25.5">
      <c r="A148" s="50" t="s">
        <v>228</v>
      </c>
      <c r="B148" s="117" t="s">
        <v>379</v>
      </c>
      <c r="C148" s="117" t="s">
        <v>88</v>
      </c>
      <c r="D148" s="177">
        <v>143.7</v>
      </c>
      <c r="E148" s="177">
        <v>143.7</v>
      </c>
      <c r="F148" s="177">
        <f>D148-E148</f>
        <v>0</v>
      </c>
    </row>
    <row r="149" spans="1:6" s="1" customFormat="1" ht="25.5">
      <c r="A149" s="303" t="s">
        <v>632</v>
      </c>
      <c r="B149" s="117" t="s">
        <v>606</v>
      </c>
      <c r="C149" s="117"/>
      <c r="D149" s="177">
        <f aca="true" t="shared" si="40" ref="D149:F150">D150</f>
        <v>454.8</v>
      </c>
      <c r="E149" s="177">
        <f t="shared" si="40"/>
        <v>354.8</v>
      </c>
      <c r="F149" s="177">
        <f t="shared" si="40"/>
        <v>100</v>
      </c>
    </row>
    <row r="150" spans="1:6" s="1" customFormat="1" ht="25.5">
      <c r="A150" s="63" t="s">
        <v>190</v>
      </c>
      <c r="B150" s="117" t="s">
        <v>606</v>
      </c>
      <c r="C150" s="117" t="s">
        <v>178</v>
      </c>
      <c r="D150" s="177">
        <f t="shared" si="40"/>
        <v>454.8</v>
      </c>
      <c r="E150" s="177">
        <f t="shared" si="40"/>
        <v>354.8</v>
      </c>
      <c r="F150" s="177">
        <f t="shared" si="40"/>
        <v>100</v>
      </c>
    </row>
    <row r="151" spans="1:6" s="1" customFormat="1" ht="12.75">
      <c r="A151" s="50" t="s">
        <v>195</v>
      </c>
      <c r="B151" s="117" t="s">
        <v>606</v>
      </c>
      <c r="C151" s="117" t="s">
        <v>196</v>
      </c>
      <c r="D151" s="177">
        <v>454.8</v>
      </c>
      <c r="E151" s="177">
        <v>354.8</v>
      </c>
      <c r="F151" s="177">
        <f>D151-E151</f>
        <v>100</v>
      </c>
    </row>
    <row r="152" spans="1:6" s="1" customFormat="1" ht="12.75">
      <c r="A152" s="71" t="s">
        <v>216</v>
      </c>
      <c r="B152" s="117" t="s">
        <v>218</v>
      </c>
      <c r="C152" s="117"/>
      <c r="D152" s="177">
        <f aca="true" t="shared" si="41" ref="D152:F153">D153</f>
        <v>125</v>
      </c>
      <c r="E152" s="177">
        <f t="shared" si="41"/>
        <v>125</v>
      </c>
      <c r="F152" s="177">
        <f t="shared" si="41"/>
        <v>0</v>
      </c>
    </row>
    <row r="153" spans="1:6" s="1" customFormat="1" ht="25.5">
      <c r="A153" s="63" t="s">
        <v>190</v>
      </c>
      <c r="B153" s="117" t="s">
        <v>218</v>
      </c>
      <c r="C153" s="117" t="s">
        <v>178</v>
      </c>
      <c r="D153" s="177">
        <f t="shared" si="41"/>
        <v>125</v>
      </c>
      <c r="E153" s="177">
        <f t="shared" si="41"/>
        <v>125</v>
      </c>
      <c r="F153" s="177">
        <f t="shared" si="41"/>
        <v>0</v>
      </c>
    </row>
    <row r="154" spans="1:6" s="1" customFormat="1" ht="12.75">
      <c r="A154" s="50" t="s">
        <v>195</v>
      </c>
      <c r="B154" s="117" t="s">
        <v>218</v>
      </c>
      <c r="C154" s="117" t="s">
        <v>196</v>
      </c>
      <c r="D154" s="177">
        <v>125</v>
      </c>
      <c r="E154" s="177">
        <v>125</v>
      </c>
      <c r="F154" s="177">
        <f>D154-E154</f>
        <v>0</v>
      </c>
    </row>
    <row r="155" spans="1:6" s="1" customFormat="1" ht="12.75">
      <c r="A155" s="50" t="s">
        <v>105</v>
      </c>
      <c r="B155" s="117" t="s">
        <v>319</v>
      </c>
      <c r="C155" s="117"/>
      <c r="D155" s="177">
        <f aca="true" t="shared" si="42" ref="D155:F156">D156</f>
        <v>20</v>
      </c>
      <c r="E155" s="177">
        <f t="shared" si="42"/>
        <v>20</v>
      </c>
      <c r="F155" s="177">
        <f t="shared" si="42"/>
        <v>0</v>
      </c>
    </row>
    <row r="156" spans="1:6" s="1" customFormat="1" ht="25.5">
      <c r="A156" s="63" t="s">
        <v>190</v>
      </c>
      <c r="B156" s="117" t="s">
        <v>319</v>
      </c>
      <c r="C156" s="117" t="s">
        <v>178</v>
      </c>
      <c r="D156" s="177">
        <f t="shared" si="42"/>
        <v>20</v>
      </c>
      <c r="E156" s="177">
        <f t="shared" si="42"/>
        <v>20</v>
      </c>
      <c r="F156" s="177">
        <f t="shared" si="42"/>
        <v>0</v>
      </c>
    </row>
    <row r="157" spans="1:6" s="1" customFormat="1" ht="12.75">
      <c r="A157" s="50" t="s">
        <v>195</v>
      </c>
      <c r="B157" s="117" t="s">
        <v>319</v>
      </c>
      <c r="C157" s="117" t="s">
        <v>196</v>
      </c>
      <c r="D157" s="177">
        <v>20</v>
      </c>
      <c r="E157" s="177">
        <v>20</v>
      </c>
      <c r="F157" s="177">
        <f>D157-E157</f>
        <v>0</v>
      </c>
    </row>
    <row r="158" spans="1:6" s="1" customFormat="1" ht="12.75">
      <c r="A158" s="84" t="s">
        <v>701</v>
      </c>
      <c r="B158" s="117" t="s">
        <v>700</v>
      </c>
      <c r="C158" s="117"/>
      <c r="D158" s="177">
        <f aca="true" t="shared" si="43" ref="D158:F159">D159</f>
        <v>3000</v>
      </c>
      <c r="E158" s="177">
        <f t="shared" si="43"/>
        <v>3000</v>
      </c>
      <c r="F158" s="177">
        <f t="shared" si="43"/>
        <v>0</v>
      </c>
    </row>
    <row r="159" spans="1:6" s="1" customFormat="1" ht="25.5">
      <c r="A159" s="63" t="s">
        <v>190</v>
      </c>
      <c r="B159" s="117" t="s">
        <v>700</v>
      </c>
      <c r="C159" s="117" t="s">
        <v>178</v>
      </c>
      <c r="D159" s="177">
        <f t="shared" si="43"/>
        <v>3000</v>
      </c>
      <c r="E159" s="177">
        <f t="shared" si="43"/>
        <v>3000</v>
      </c>
      <c r="F159" s="177">
        <f t="shared" si="43"/>
        <v>0</v>
      </c>
    </row>
    <row r="160" spans="1:6" s="1" customFormat="1" ht="12.75">
      <c r="A160" s="87" t="s">
        <v>197</v>
      </c>
      <c r="B160" s="117" t="s">
        <v>700</v>
      </c>
      <c r="C160" s="117" t="s">
        <v>196</v>
      </c>
      <c r="D160" s="177">
        <v>3000</v>
      </c>
      <c r="E160" s="177">
        <v>3000</v>
      </c>
      <c r="F160" s="177">
        <f>D160-E160</f>
        <v>0</v>
      </c>
    </row>
    <row r="161" spans="1:6" ht="25.5">
      <c r="A161" s="84" t="s">
        <v>267</v>
      </c>
      <c r="B161" s="117" t="s">
        <v>359</v>
      </c>
      <c r="C161" s="117"/>
      <c r="D161" s="177">
        <f aca="true" t="shared" si="44" ref="D161:F162">D162</f>
        <v>36</v>
      </c>
      <c r="E161" s="177">
        <f t="shared" si="44"/>
        <v>36</v>
      </c>
      <c r="F161" s="177">
        <f t="shared" si="44"/>
        <v>0</v>
      </c>
    </row>
    <row r="162" spans="1:6" ht="26.25">
      <c r="A162" s="63" t="s">
        <v>190</v>
      </c>
      <c r="B162" s="117" t="s">
        <v>359</v>
      </c>
      <c r="C162" s="117" t="s">
        <v>178</v>
      </c>
      <c r="D162" s="177">
        <f t="shared" si="44"/>
        <v>36</v>
      </c>
      <c r="E162" s="177">
        <f t="shared" si="44"/>
        <v>36</v>
      </c>
      <c r="F162" s="177">
        <f t="shared" si="44"/>
        <v>0</v>
      </c>
    </row>
    <row r="163" spans="1:6" ht="15.75">
      <c r="A163" s="50" t="s">
        <v>197</v>
      </c>
      <c r="B163" s="117" t="s">
        <v>359</v>
      </c>
      <c r="C163" s="117" t="s">
        <v>196</v>
      </c>
      <c r="D163" s="177">
        <v>36</v>
      </c>
      <c r="E163" s="177">
        <v>36</v>
      </c>
      <c r="F163" s="177">
        <f>D163-E163</f>
        <v>0</v>
      </c>
    </row>
    <row r="164" spans="1:6" s="1" customFormat="1" ht="12.75">
      <c r="A164" s="71" t="s">
        <v>268</v>
      </c>
      <c r="B164" s="117" t="s">
        <v>35</v>
      </c>
      <c r="C164" s="117"/>
      <c r="D164" s="177">
        <f>D165</f>
        <v>135.6</v>
      </c>
      <c r="E164" s="177">
        <f>E165</f>
        <v>135.6</v>
      </c>
      <c r="F164" s="177">
        <f>F165</f>
        <v>0</v>
      </c>
    </row>
    <row r="165" spans="1:6" s="1" customFormat="1" ht="25.5">
      <c r="A165" s="63" t="s">
        <v>190</v>
      </c>
      <c r="B165" s="117" t="s">
        <v>35</v>
      </c>
      <c r="C165" s="117" t="s">
        <v>178</v>
      </c>
      <c r="D165" s="177">
        <f>SUM(D166:D166)</f>
        <v>135.6</v>
      </c>
      <c r="E165" s="177">
        <f>SUM(E166:E166)</f>
        <v>135.6</v>
      </c>
      <c r="F165" s="177">
        <f>SUM(F166:F166)</f>
        <v>0</v>
      </c>
    </row>
    <row r="166" spans="1:6" s="4" customFormat="1" ht="12.75">
      <c r="A166" s="50" t="s">
        <v>195</v>
      </c>
      <c r="B166" s="117" t="s">
        <v>35</v>
      </c>
      <c r="C166" s="117" t="s">
        <v>196</v>
      </c>
      <c r="D166" s="177">
        <v>135.6</v>
      </c>
      <c r="E166" s="177">
        <v>135.6</v>
      </c>
      <c r="F166" s="177">
        <f>D166-E166</f>
        <v>0</v>
      </c>
    </row>
    <row r="167" spans="1:6" s="4" customFormat="1" ht="12.75">
      <c r="A167" s="71" t="s">
        <v>269</v>
      </c>
      <c r="B167" s="117" t="s">
        <v>36</v>
      </c>
      <c r="C167" s="117"/>
      <c r="D167" s="177">
        <f>D168</f>
        <v>150</v>
      </c>
      <c r="E167" s="177">
        <f>E168</f>
        <v>150</v>
      </c>
      <c r="F167" s="177">
        <f>F168</f>
        <v>0</v>
      </c>
    </row>
    <row r="168" spans="1:6" s="4" customFormat="1" ht="25.5">
      <c r="A168" s="63" t="s">
        <v>190</v>
      </c>
      <c r="B168" s="117" t="s">
        <v>36</v>
      </c>
      <c r="C168" s="117" t="s">
        <v>178</v>
      </c>
      <c r="D168" s="177">
        <f>SUM(D169:D169)</f>
        <v>150</v>
      </c>
      <c r="E168" s="177">
        <f>SUM(E169:E169)</f>
        <v>150</v>
      </c>
      <c r="F168" s="177">
        <f>SUM(F169:F169)</f>
        <v>0</v>
      </c>
    </row>
    <row r="169" spans="1:6" s="4" customFormat="1" ht="12.75">
      <c r="A169" s="50" t="s">
        <v>195</v>
      </c>
      <c r="B169" s="117" t="s">
        <v>36</v>
      </c>
      <c r="C169" s="117" t="s">
        <v>196</v>
      </c>
      <c r="D169" s="177">
        <v>150</v>
      </c>
      <c r="E169" s="177">
        <v>150</v>
      </c>
      <c r="F169" s="177">
        <f>D169-E169</f>
        <v>0</v>
      </c>
    </row>
    <row r="170" spans="1:6" s="4" customFormat="1" ht="63.75">
      <c r="A170" s="146" t="s">
        <v>552</v>
      </c>
      <c r="B170" s="115" t="s">
        <v>418</v>
      </c>
      <c r="C170" s="115"/>
      <c r="D170" s="177">
        <f aca="true" t="shared" si="45" ref="D170:F171">D171</f>
        <v>0</v>
      </c>
      <c r="E170" s="177">
        <f t="shared" si="45"/>
        <v>50</v>
      </c>
      <c r="F170" s="177">
        <f t="shared" si="45"/>
        <v>-50</v>
      </c>
    </row>
    <row r="171" spans="1:6" s="4" customFormat="1" ht="25.5">
      <c r="A171" s="83" t="s">
        <v>263</v>
      </c>
      <c r="B171" s="115" t="s">
        <v>418</v>
      </c>
      <c r="C171" s="115" t="s">
        <v>178</v>
      </c>
      <c r="D171" s="177">
        <f t="shared" si="45"/>
        <v>0</v>
      </c>
      <c r="E171" s="177">
        <f t="shared" si="45"/>
        <v>50</v>
      </c>
      <c r="F171" s="177">
        <f t="shared" si="45"/>
        <v>-50</v>
      </c>
    </row>
    <row r="172" spans="1:6" s="4" customFormat="1" ht="12.75">
      <c r="A172" s="83" t="s">
        <v>191</v>
      </c>
      <c r="B172" s="115" t="s">
        <v>418</v>
      </c>
      <c r="C172" s="115" t="s">
        <v>196</v>
      </c>
      <c r="D172" s="177">
        <v>0</v>
      </c>
      <c r="E172" s="177">
        <v>50</v>
      </c>
      <c r="F172" s="177">
        <f>D172-E172</f>
        <v>-50</v>
      </c>
    </row>
    <row r="173" spans="1:6" s="4" customFormat="1" ht="38.25">
      <c r="A173" s="83" t="s">
        <v>595</v>
      </c>
      <c r="B173" s="115" t="s">
        <v>607</v>
      </c>
      <c r="C173" s="115"/>
      <c r="D173" s="177">
        <f aca="true" t="shared" si="46" ref="D173:F174">D174</f>
        <v>331.5</v>
      </c>
      <c r="E173" s="177">
        <f t="shared" si="46"/>
        <v>331.5</v>
      </c>
      <c r="F173" s="177">
        <f t="shared" si="46"/>
        <v>0</v>
      </c>
    </row>
    <row r="174" spans="1:6" s="4" customFormat="1" ht="25.5">
      <c r="A174" s="83" t="s">
        <v>263</v>
      </c>
      <c r="B174" s="115" t="s">
        <v>607</v>
      </c>
      <c r="C174" s="115" t="s">
        <v>178</v>
      </c>
      <c r="D174" s="177">
        <f t="shared" si="46"/>
        <v>331.5</v>
      </c>
      <c r="E174" s="177">
        <f t="shared" si="46"/>
        <v>331.5</v>
      </c>
      <c r="F174" s="177">
        <f t="shared" si="46"/>
        <v>0</v>
      </c>
    </row>
    <row r="175" spans="1:6" s="4" customFormat="1" ht="12.75">
      <c r="A175" s="50" t="s">
        <v>195</v>
      </c>
      <c r="B175" s="115" t="s">
        <v>607</v>
      </c>
      <c r="C175" s="115" t="s">
        <v>196</v>
      </c>
      <c r="D175" s="177">
        <v>331.5</v>
      </c>
      <c r="E175" s="177">
        <v>331.5</v>
      </c>
      <c r="F175" s="177">
        <f>D175-E175</f>
        <v>0</v>
      </c>
    </row>
    <row r="176" spans="1:6" s="1" customFormat="1" ht="25.5">
      <c r="A176" s="44" t="s">
        <v>548</v>
      </c>
      <c r="B176" s="116" t="s">
        <v>377</v>
      </c>
      <c r="C176" s="117"/>
      <c r="D176" s="181">
        <f>D177+D182</f>
        <v>16292.4</v>
      </c>
      <c r="E176" s="181">
        <f>E177+E182</f>
        <v>16292.4</v>
      </c>
      <c r="F176" s="181">
        <f>F177+F182</f>
        <v>0</v>
      </c>
    </row>
    <row r="177" spans="1:6" s="1" customFormat="1" ht="12.75">
      <c r="A177" s="50" t="s">
        <v>115</v>
      </c>
      <c r="B177" s="117" t="s">
        <v>376</v>
      </c>
      <c r="C177" s="117"/>
      <c r="D177" s="185">
        <f>D178+D180</f>
        <v>15892.4</v>
      </c>
      <c r="E177" s="185">
        <f>E178+E180</f>
        <v>15892.4</v>
      </c>
      <c r="F177" s="185">
        <f>F178+F180</f>
        <v>0</v>
      </c>
    </row>
    <row r="178" spans="1:6" s="1" customFormat="1" ht="38.25">
      <c r="A178" s="60" t="s">
        <v>116</v>
      </c>
      <c r="B178" s="117" t="s">
        <v>376</v>
      </c>
      <c r="C178" s="117" t="s">
        <v>198</v>
      </c>
      <c r="D178" s="185">
        <f>D179</f>
        <v>15340.699999999999</v>
      </c>
      <c r="E178" s="185">
        <f>E179</f>
        <v>15340.699999999999</v>
      </c>
      <c r="F178" s="185">
        <f>F179</f>
        <v>0</v>
      </c>
    </row>
    <row r="179" spans="1:6" s="1" customFormat="1" ht="12.75">
      <c r="A179" s="63" t="s">
        <v>193</v>
      </c>
      <c r="B179" s="117" t="s">
        <v>376</v>
      </c>
      <c r="C179" s="117" t="s">
        <v>194</v>
      </c>
      <c r="D179" s="185">
        <f>14461.3+879.4</f>
        <v>15340.699999999999</v>
      </c>
      <c r="E179" s="185">
        <f>14461.3+879.4</f>
        <v>15340.699999999999</v>
      </c>
      <c r="F179" s="177">
        <f>D179-E179</f>
        <v>0</v>
      </c>
    </row>
    <row r="180" spans="1:6" s="1" customFormat="1" ht="12.75">
      <c r="A180" s="60" t="s">
        <v>226</v>
      </c>
      <c r="B180" s="117" t="s">
        <v>376</v>
      </c>
      <c r="C180" s="117" t="s">
        <v>188</v>
      </c>
      <c r="D180" s="185">
        <f>D181</f>
        <v>551.7</v>
      </c>
      <c r="E180" s="185">
        <f>E181</f>
        <v>551.7</v>
      </c>
      <c r="F180" s="185">
        <f>F181</f>
        <v>0</v>
      </c>
    </row>
    <row r="181" spans="1:6" s="1" customFormat="1" ht="12.75">
      <c r="A181" s="60" t="s">
        <v>189</v>
      </c>
      <c r="B181" s="117" t="s">
        <v>376</v>
      </c>
      <c r="C181" s="117" t="s">
        <v>187</v>
      </c>
      <c r="D181" s="185">
        <v>551.7</v>
      </c>
      <c r="E181" s="185">
        <v>551.7</v>
      </c>
      <c r="F181" s="177">
        <f>D181-E181</f>
        <v>0</v>
      </c>
    </row>
    <row r="182" spans="1:6" s="4" customFormat="1" ht="12.75">
      <c r="A182" s="147" t="s">
        <v>105</v>
      </c>
      <c r="B182" s="117" t="s">
        <v>378</v>
      </c>
      <c r="C182" s="117"/>
      <c r="D182" s="182">
        <f>D183+D185</f>
        <v>400</v>
      </c>
      <c r="E182" s="182">
        <f>E183+E185</f>
        <v>400</v>
      </c>
      <c r="F182" s="182">
        <f>F183+F185</f>
        <v>0</v>
      </c>
    </row>
    <row r="183" spans="1:6" s="4" customFormat="1" ht="38.25">
      <c r="A183" s="60" t="s">
        <v>116</v>
      </c>
      <c r="B183" s="117" t="s">
        <v>378</v>
      </c>
      <c r="C183" s="117" t="s">
        <v>198</v>
      </c>
      <c r="D183" s="182">
        <f>D184</f>
        <v>300</v>
      </c>
      <c r="E183" s="182">
        <f>E184</f>
        <v>300</v>
      </c>
      <c r="F183" s="182">
        <f>F184</f>
        <v>0</v>
      </c>
    </row>
    <row r="184" spans="1:6" s="4" customFormat="1" ht="12.75">
      <c r="A184" s="63" t="s">
        <v>193</v>
      </c>
      <c r="B184" s="117" t="s">
        <v>378</v>
      </c>
      <c r="C184" s="117" t="s">
        <v>194</v>
      </c>
      <c r="D184" s="182">
        <v>300</v>
      </c>
      <c r="E184" s="182">
        <v>300</v>
      </c>
      <c r="F184" s="177">
        <f>D184-E184</f>
        <v>0</v>
      </c>
    </row>
    <row r="185" spans="1:6" s="4" customFormat="1" ht="12.75">
      <c r="A185" s="60" t="s">
        <v>226</v>
      </c>
      <c r="B185" s="117" t="s">
        <v>378</v>
      </c>
      <c r="C185" s="117" t="s">
        <v>188</v>
      </c>
      <c r="D185" s="182">
        <f>D186</f>
        <v>100</v>
      </c>
      <c r="E185" s="182">
        <f>E186</f>
        <v>100</v>
      </c>
      <c r="F185" s="182">
        <f>F186</f>
        <v>0</v>
      </c>
    </row>
    <row r="186" spans="1:6" s="4" customFormat="1" ht="12.75">
      <c r="A186" s="60" t="s">
        <v>189</v>
      </c>
      <c r="B186" s="117" t="s">
        <v>378</v>
      </c>
      <c r="C186" s="117" t="s">
        <v>187</v>
      </c>
      <c r="D186" s="182">
        <v>100</v>
      </c>
      <c r="E186" s="182">
        <v>100</v>
      </c>
      <c r="F186" s="177">
        <f>D186-E186</f>
        <v>0</v>
      </c>
    </row>
    <row r="187" spans="1:6" s="1" customFormat="1" ht="25.5">
      <c r="A187" s="126" t="s">
        <v>447</v>
      </c>
      <c r="B187" s="127" t="s">
        <v>82</v>
      </c>
      <c r="C187" s="127"/>
      <c r="D187" s="176">
        <f>D188+D194+D203</f>
        <v>4151.45</v>
      </c>
      <c r="E187" s="176">
        <f>E188+E194+E203</f>
        <v>4061.911</v>
      </c>
      <c r="F187" s="176">
        <f>F188+F194+F203</f>
        <v>89.53899999999985</v>
      </c>
    </row>
    <row r="188" spans="1:6" s="1" customFormat="1" ht="12.75">
      <c r="A188" s="348" t="s">
        <v>341</v>
      </c>
      <c r="B188" s="116" t="s">
        <v>48</v>
      </c>
      <c r="C188" s="117"/>
      <c r="D188" s="183">
        <f>D189</f>
        <v>245</v>
      </c>
      <c r="E188" s="183">
        <f>E189</f>
        <v>245</v>
      </c>
      <c r="F188" s="183">
        <f>F189</f>
        <v>0</v>
      </c>
    </row>
    <row r="189" spans="1:6" ht="16.5" customHeight="1">
      <c r="A189" s="46" t="s">
        <v>94</v>
      </c>
      <c r="B189" s="117" t="s">
        <v>49</v>
      </c>
      <c r="C189" s="171"/>
      <c r="D189" s="186">
        <f>D190+D192</f>
        <v>245</v>
      </c>
      <c r="E189" s="186">
        <f>E190+E192</f>
        <v>245</v>
      </c>
      <c r="F189" s="186">
        <f>F190+F192</f>
        <v>0</v>
      </c>
    </row>
    <row r="190" spans="1:6" ht="15.75">
      <c r="A190" s="60" t="s">
        <v>226</v>
      </c>
      <c r="B190" s="117" t="s">
        <v>49</v>
      </c>
      <c r="C190" s="172">
        <v>200</v>
      </c>
      <c r="D190" s="182">
        <f>D191</f>
        <v>205</v>
      </c>
      <c r="E190" s="182">
        <f>E191</f>
        <v>205</v>
      </c>
      <c r="F190" s="182">
        <f>F191</f>
        <v>0</v>
      </c>
    </row>
    <row r="191" spans="1:6" ht="15.75">
      <c r="A191" s="60" t="s">
        <v>189</v>
      </c>
      <c r="B191" s="117" t="s">
        <v>49</v>
      </c>
      <c r="C191" s="172">
        <v>240</v>
      </c>
      <c r="D191" s="182">
        <f>5+200</f>
        <v>205</v>
      </c>
      <c r="E191" s="182">
        <f>5+200</f>
        <v>205</v>
      </c>
      <c r="F191" s="177">
        <f>D191-E191</f>
        <v>0</v>
      </c>
    </row>
    <row r="192" spans="1:6" s="1" customFormat="1" ht="25.5">
      <c r="A192" s="60" t="s">
        <v>263</v>
      </c>
      <c r="B192" s="117" t="s">
        <v>49</v>
      </c>
      <c r="C192" s="172">
        <v>600</v>
      </c>
      <c r="D192" s="182">
        <f>D193</f>
        <v>40</v>
      </c>
      <c r="E192" s="182">
        <f>E193</f>
        <v>40</v>
      </c>
      <c r="F192" s="182">
        <f>F193</f>
        <v>0</v>
      </c>
    </row>
    <row r="193" spans="1:6" s="1" customFormat="1" ht="12.75">
      <c r="A193" s="60" t="s">
        <v>191</v>
      </c>
      <c r="B193" s="117" t="s">
        <v>49</v>
      </c>
      <c r="C193" s="172">
        <v>610</v>
      </c>
      <c r="D193" s="182">
        <v>40</v>
      </c>
      <c r="E193" s="182">
        <v>40</v>
      </c>
      <c r="F193" s="177">
        <f>D193-E193</f>
        <v>0</v>
      </c>
    </row>
    <row r="194" spans="1:6" s="1" customFormat="1" ht="12.75">
      <c r="A194" s="53" t="s">
        <v>212</v>
      </c>
      <c r="B194" s="116" t="s">
        <v>50</v>
      </c>
      <c r="C194" s="116"/>
      <c r="D194" s="183">
        <f>D195+D200</f>
        <v>367</v>
      </c>
      <c r="E194" s="183">
        <f>E195+E200</f>
        <v>367</v>
      </c>
      <c r="F194" s="183">
        <f>F195+F200</f>
        <v>0</v>
      </c>
    </row>
    <row r="195" spans="1:6" s="1" customFormat="1" ht="16.5" customHeight="1">
      <c r="A195" s="46" t="s">
        <v>94</v>
      </c>
      <c r="B195" s="117" t="s">
        <v>51</v>
      </c>
      <c r="C195" s="117"/>
      <c r="D195" s="177">
        <f>D196+D198</f>
        <v>325</v>
      </c>
      <c r="E195" s="177">
        <f>E196+E198</f>
        <v>325</v>
      </c>
      <c r="F195" s="177">
        <f>F196+F198</f>
        <v>0</v>
      </c>
    </row>
    <row r="196" spans="1:6" s="1" customFormat="1" ht="12.75">
      <c r="A196" s="60" t="s">
        <v>226</v>
      </c>
      <c r="B196" s="117" t="s">
        <v>51</v>
      </c>
      <c r="C196" s="117" t="s">
        <v>188</v>
      </c>
      <c r="D196" s="177">
        <f>D197</f>
        <v>52</v>
      </c>
      <c r="E196" s="177">
        <f>E197</f>
        <v>52</v>
      </c>
      <c r="F196" s="177">
        <f>F197</f>
        <v>0</v>
      </c>
    </row>
    <row r="197" spans="1:6" s="1" customFormat="1" ht="12.75">
      <c r="A197" s="60" t="s">
        <v>189</v>
      </c>
      <c r="B197" s="117" t="s">
        <v>51</v>
      </c>
      <c r="C197" s="117" t="s">
        <v>187</v>
      </c>
      <c r="D197" s="177">
        <v>52</v>
      </c>
      <c r="E197" s="177">
        <v>52</v>
      </c>
      <c r="F197" s="177">
        <f>D197-E197</f>
        <v>0</v>
      </c>
    </row>
    <row r="198" spans="1:6" s="1" customFormat="1" ht="25.5">
      <c r="A198" s="60" t="s">
        <v>263</v>
      </c>
      <c r="B198" s="117" t="s">
        <v>51</v>
      </c>
      <c r="C198" s="117" t="s">
        <v>178</v>
      </c>
      <c r="D198" s="177">
        <f>D199</f>
        <v>273</v>
      </c>
      <c r="E198" s="177">
        <f>E199</f>
        <v>273</v>
      </c>
      <c r="F198" s="177">
        <f>F199</f>
        <v>0</v>
      </c>
    </row>
    <row r="199" spans="1:6" s="1" customFormat="1" ht="12.75">
      <c r="A199" s="60" t="s">
        <v>191</v>
      </c>
      <c r="B199" s="117" t="s">
        <v>51</v>
      </c>
      <c r="C199" s="117" t="s">
        <v>192</v>
      </c>
      <c r="D199" s="177">
        <v>273</v>
      </c>
      <c r="E199" s="177">
        <v>273</v>
      </c>
      <c r="F199" s="177">
        <f>D199-E199</f>
        <v>0</v>
      </c>
    </row>
    <row r="200" spans="1:6" s="1" customFormat="1" ht="16.5" customHeight="1">
      <c r="A200" s="46" t="s">
        <v>463</v>
      </c>
      <c r="B200" s="117" t="s">
        <v>534</v>
      </c>
      <c r="C200" s="117"/>
      <c r="D200" s="177">
        <f aca="true" t="shared" si="47" ref="D200:F201">D201</f>
        <v>42</v>
      </c>
      <c r="E200" s="177">
        <f t="shared" si="47"/>
        <v>42</v>
      </c>
      <c r="F200" s="177">
        <f t="shared" si="47"/>
        <v>0</v>
      </c>
    </row>
    <row r="201" spans="1:6" s="1" customFormat="1" ht="12.75">
      <c r="A201" s="60" t="s">
        <v>89</v>
      </c>
      <c r="B201" s="117" t="s">
        <v>534</v>
      </c>
      <c r="C201" s="117" t="s">
        <v>85</v>
      </c>
      <c r="D201" s="177">
        <f t="shared" si="47"/>
        <v>42</v>
      </c>
      <c r="E201" s="177">
        <f t="shared" si="47"/>
        <v>42</v>
      </c>
      <c r="F201" s="177">
        <f t="shared" si="47"/>
        <v>0</v>
      </c>
    </row>
    <row r="202" spans="1:6" s="1" customFormat="1" ht="12.75">
      <c r="A202" s="60" t="s">
        <v>84</v>
      </c>
      <c r="B202" s="117" t="s">
        <v>534</v>
      </c>
      <c r="C202" s="117" t="s">
        <v>86</v>
      </c>
      <c r="D202" s="177">
        <v>42</v>
      </c>
      <c r="E202" s="177">
        <v>42</v>
      </c>
      <c r="F202" s="177">
        <f>D202-E202</f>
        <v>0</v>
      </c>
    </row>
    <row r="203" spans="1:6" s="1" customFormat="1" ht="12.75">
      <c r="A203" s="53" t="s">
        <v>448</v>
      </c>
      <c r="B203" s="116" t="s">
        <v>449</v>
      </c>
      <c r="C203" s="116"/>
      <c r="D203" s="183">
        <f>D204+D207</f>
        <v>3539.45</v>
      </c>
      <c r="E203" s="183">
        <f aca="true" t="shared" si="48" ref="E203:F205">E204</f>
        <v>3449.911</v>
      </c>
      <c r="F203" s="183">
        <f>F204+F207</f>
        <v>89.53899999999985</v>
      </c>
    </row>
    <row r="204" spans="1:6" s="1" customFormat="1" ht="12.75">
      <c r="A204" s="46" t="s">
        <v>451</v>
      </c>
      <c r="B204" s="117" t="s">
        <v>450</v>
      </c>
      <c r="C204" s="117"/>
      <c r="D204" s="177">
        <f>D205</f>
        <v>3360.35</v>
      </c>
      <c r="E204" s="177">
        <f t="shared" si="48"/>
        <v>3449.911</v>
      </c>
      <c r="F204" s="177">
        <f t="shared" si="48"/>
        <v>-89.56100000000015</v>
      </c>
    </row>
    <row r="205" spans="1:6" s="1" customFormat="1" ht="12.75">
      <c r="A205" s="60" t="s">
        <v>89</v>
      </c>
      <c r="B205" s="117" t="s">
        <v>450</v>
      </c>
      <c r="C205" s="117" t="s">
        <v>85</v>
      </c>
      <c r="D205" s="177">
        <f>D206</f>
        <v>3360.35</v>
      </c>
      <c r="E205" s="177">
        <f t="shared" si="48"/>
        <v>3449.911</v>
      </c>
      <c r="F205" s="177">
        <f t="shared" si="48"/>
        <v>-89.56100000000015</v>
      </c>
    </row>
    <row r="206" spans="1:6" s="1" customFormat="1" ht="12.75">
      <c r="A206" s="60" t="s">
        <v>84</v>
      </c>
      <c r="B206" s="117" t="s">
        <v>450</v>
      </c>
      <c r="C206" s="117" t="s">
        <v>86</v>
      </c>
      <c r="D206" s="177">
        <v>3360.35</v>
      </c>
      <c r="E206" s="177">
        <v>3449.911</v>
      </c>
      <c r="F206" s="177">
        <f>D206-E206</f>
        <v>-89.56100000000015</v>
      </c>
    </row>
    <row r="207" spans="1:6" s="1" customFormat="1" ht="12.75">
      <c r="A207" s="46" t="s">
        <v>451</v>
      </c>
      <c r="B207" s="114" t="s">
        <v>720</v>
      </c>
      <c r="C207" s="117"/>
      <c r="D207" s="177">
        <f>SUM(D208)</f>
        <v>179.1</v>
      </c>
      <c r="E207" s="177">
        <f>SUM(E208)</f>
        <v>0</v>
      </c>
      <c r="F207" s="177">
        <f>D207-E207</f>
        <v>179.1</v>
      </c>
    </row>
    <row r="208" spans="1:6" s="1" customFormat="1" ht="12.75">
      <c r="A208" s="60" t="s">
        <v>89</v>
      </c>
      <c r="B208" s="114" t="s">
        <v>720</v>
      </c>
      <c r="C208" s="117" t="s">
        <v>85</v>
      </c>
      <c r="D208" s="177">
        <f>D209</f>
        <v>179.1</v>
      </c>
      <c r="E208" s="177">
        <f>E209</f>
        <v>0</v>
      </c>
      <c r="F208" s="177">
        <f>D208-E208</f>
        <v>179.1</v>
      </c>
    </row>
    <row r="209" spans="1:6" s="1" customFormat="1" ht="12.75">
      <c r="A209" s="60" t="s">
        <v>84</v>
      </c>
      <c r="B209" s="114" t="s">
        <v>720</v>
      </c>
      <c r="C209" s="117" t="s">
        <v>86</v>
      </c>
      <c r="D209" s="177">
        <v>179.1</v>
      </c>
      <c r="E209" s="177">
        <v>0</v>
      </c>
      <c r="F209" s="177">
        <f>D209-E209</f>
        <v>179.1</v>
      </c>
    </row>
    <row r="210" spans="1:6" s="1" customFormat="1" ht="25.5">
      <c r="A210" s="128" t="s">
        <v>443</v>
      </c>
      <c r="B210" s="127" t="s">
        <v>0</v>
      </c>
      <c r="C210" s="127"/>
      <c r="D210" s="187">
        <f>D211</f>
        <v>2115</v>
      </c>
      <c r="E210" s="187">
        <f>E211</f>
        <v>2115</v>
      </c>
      <c r="F210" s="187">
        <f>F211</f>
        <v>0</v>
      </c>
    </row>
    <row r="211" spans="1:6" s="1" customFormat="1" ht="25.5">
      <c r="A211" s="348" t="s">
        <v>591</v>
      </c>
      <c r="B211" s="116" t="s">
        <v>1</v>
      </c>
      <c r="C211" s="117"/>
      <c r="D211" s="188">
        <f>D214</f>
        <v>2115</v>
      </c>
      <c r="E211" s="188">
        <f>E214</f>
        <v>2115</v>
      </c>
      <c r="F211" s="188">
        <f>F214</f>
        <v>0</v>
      </c>
    </row>
    <row r="212" spans="1:6" s="1" customFormat="1" ht="12.75">
      <c r="A212" s="46" t="s">
        <v>444</v>
      </c>
      <c r="B212" s="117" t="s">
        <v>2</v>
      </c>
      <c r="C212" s="349"/>
      <c r="D212" s="189">
        <f aca="true" t="shared" si="49" ref="D212:F213">D213</f>
        <v>2115</v>
      </c>
      <c r="E212" s="189">
        <f t="shared" si="49"/>
        <v>2115</v>
      </c>
      <c r="F212" s="189">
        <f t="shared" si="49"/>
        <v>0</v>
      </c>
    </row>
    <row r="213" spans="1:6" s="1" customFormat="1" ht="12.75">
      <c r="A213" s="60" t="s">
        <v>226</v>
      </c>
      <c r="B213" s="117" t="s">
        <v>2</v>
      </c>
      <c r="C213" s="349" t="s">
        <v>188</v>
      </c>
      <c r="D213" s="190">
        <f t="shared" si="49"/>
        <v>2115</v>
      </c>
      <c r="E213" s="190">
        <f t="shared" si="49"/>
        <v>2115</v>
      </c>
      <c r="F213" s="190">
        <f t="shared" si="49"/>
        <v>0</v>
      </c>
    </row>
    <row r="214" spans="1:6" s="1" customFormat="1" ht="12.75">
      <c r="A214" s="60" t="s">
        <v>189</v>
      </c>
      <c r="B214" s="117" t="s">
        <v>2</v>
      </c>
      <c r="C214" s="349" t="s">
        <v>187</v>
      </c>
      <c r="D214" s="190">
        <v>2115</v>
      </c>
      <c r="E214" s="190">
        <v>2115</v>
      </c>
      <c r="F214" s="177">
        <f>D214-E214</f>
        <v>0</v>
      </c>
    </row>
    <row r="215" spans="1:6" s="1" customFormat="1" ht="12.75">
      <c r="A215" s="350" t="s">
        <v>535</v>
      </c>
      <c r="B215" s="127" t="s">
        <v>3</v>
      </c>
      <c r="C215" s="351"/>
      <c r="D215" s="176">
        <f>D219+D222+D225+D216</f>
        <v>3220</v>
      </c>
      <c r="E215" s="176">
        <f>E219+E222+E225+E216</f>
        <v>3220</v>
      </c>
      <c r="F215" s="176">
        <f>F219+F222+F225+F216</f>
        <v>0</v>
      </c>
    </row>
    <row r="216" spans="1:6" s="1" customFormat="1" ht="12.75">
      <c r="A216" s="50" t="s">
        <v>243</v>
      </c>
      <c r="B216" s="117" t="s">
        <v>351</v>
      </c>
      <c r="C216" s="117"/>
      <c r="D216" s="177">
        <f aca="true" t="shared" si="50" ref="D216:F217">D217</f>
        <v>5</v>
      </c>
      <c r="E216" s="177">
        <f t="shared" si="50"/>
        <v>5</v>
      </c>
      <c r="F216" s="177">
        <f t="shared" si="50"/>
        <v>0</v>
      </c>
    </row>
    <row r="217" spans="1:6" s="1" customFormat="1" ht="12.75">
      <c r="A217" s="60" t="s">
        <v>226</v>
      </c>
      <c r="B217" s="117" t="s">
        <v>351</v>
      </c>
      <c r="C217" s="117" t="s">
        <v>188</v>
      </c>
      <c r="D217" s="177">
        <f t="shared" si="50"/>
        <v>5</v>
      </c>
      <c r="E217" s="177">
        <f t="shared" si="50"/>
        <v>5</v>
      </c>
      <c r="F217" s="177">
        <f t="shared" si="50"/>
        <v>0</v>
      </c>
    </row>
    <row r="218" spans="1:6" s="1" customFormat="1" ht="12.75">
      <c r="A218" s="60" t="s">
        <v>189</v>
      </c>
      <c r="B218" s="117" t="s">
        <v>351</v>
      </c>
      <c r="C218" s="117" t="s">
        <v>187</v>
      </c>
      <c r="D218" s="177">
        <v>5</v>
      </c>
      <c r="E218" s="177">
        <v>5</v>
      </c>
      <c r="F218" s="177">
        <f>D218-E218</f>
        <v>0</v>
      </c>
    </row>
    <row r="219" spans="1:6" s="1" customFormat="1" ht="12.75">
      <c r="A219" s="46" t="s">
        <v>101</v>
      </c>
      <c r="B219" s="117" t="s">
        <v>4</v>
      </c>
      <c r="C219" s="352"/>
      <c r="D219" s="177">
        <f aca="true" t="shared" si="51" ref="D219:F220">D220</f>
        <v>3000</v>
      </c>
      <c r="E219" s="177">
        <f t="shared" si="51"/>
        <v>3000</v>
      </c>
      <c r="F219" s="177">
        <f t="shared" si="51"/>
        <v>0</v>
      </c>
    </row>
    <row r="220" spans="1:6" s="1" customFormat="1" ht="12.75">
      <c r="A220" s="46" t="s">
        <v>90</v>
      </c>
      <c r="B220" s="117" t="s">
        <v>4</v>
      </c>
      <c r="C220" s="352" t="s">
        <v>87</v>
      </c>
      <c r="D220" s="177">
        <f t="shared" si="51"/>
        <v>3000</v>
      </c>
      <c r="E220" s="177">
        <f t="shared" si="51"/>
        <v>3000</v>
      </c>
      <c r="F220" s="177">
        <f t="shared" si="51"/>
        <v>0</v>
      </c>
    </row>
    <row r="221" spans="1:6" s="1" customFormat="1" ht="25.5">
      <c r="A221" s="46" t="s">
        <v>228</v>
      </c>
      <c r="B221" s="117" t="s">
        <v>4</v>
      </c>
      <c r="C221" s="117" t="s">
        <v>88</v>
      </c>
      <c r="D221" s="177">
        <f>1000+2000</f>
        <v>3000</v>
      </c>
      <c r="E221" s="177">
        <f>1000+2000</f>
        <v>3000</v>
      </c>
      <c r="F221" s="177">
        <f>D221-E221</f>
        <v>0</v>
      </c>
    </row>
    <row r="222" spans="1:6" s="1" customFormat="1" ht="15" customHeight="1">
      <c r="A222" s="50" t="s">
        <v>96</v>
      </c>
      <c r="B222" s="117" t="s">
        <v>5</v>
      </c>
      <c r="C222" s="117"/>
      <c r="D222" s="177">
        <f aca="true" t="shared" si="52" ref="D222:F223">D223</f>
        <v>115</v>
      </c>
      <c r="E222" s="177">
        <f t="shared" si="52"/>
        <v>115</v>
      </c>
      <c r="F222" s="177">
        <f t="shared" si="52"/>
        <v>0</v>
      </c>
    </row>
    <row r="223" spans="1:6" s="1" customFormat="1" ht="12.75">
      <c r="A223" s="60" t="s">
        <v>226</v>
      </c>
      <c r="B223" s="117" t="s">
        <v>5</v>
      </c>
      <c r="C223" s="117" t="s">
        <v>188</v>
      </c>
      <c r="D223" s="177">
        <f t="shared" si="52"/>
        <v>115</v>
      </c>
      <c r="E223" s="177">
        <f t="shared" si="52"/>
        <v>115</v>
      </c>
      <c r="F223" s="177">
        <f t="shared" si="52"/>
        <v>0</v>
      </c>
    </row>
    <row r="224" spans="1:6" s="1" customFormat="1" ht="12.75">
      <c r="A224" s="60" t="s">
        <v>189</v>
      </c>
      <c r="B224" s="117" t="s">
        <v>5</v>
      </c>
      <c r="C224" s="117" t="s">
        <v>187</v>
      </c>
      <c r="D224" s="177">
        <v>115</v>
      </c>
      <c r="E224" s="177">
        <v>115</v>
      </c>
      <c r="F224" s="177">
        <f>D224-E224</f>
        <v>0</v>
      </c>
    </row>
    <row r="225" spans="1:6" s="1" customFormat="1" ht="25.5">
      <c r="A225" s="50" t="s">
        <v>349</v>
      </c>
      <c r="B225" s="117" t="s">
        <v>350</v>
      </c>
      <c r="C225" s="117"/>
      <c r="D225" s="177">
        <f aca="true" t="shared" si="53" ref="D225:F226">D226</f>
        <v>100</v>
      </c>
      <c r="E225" s="177">
        <f t="shared" si="53"/>
        <v>100</v>
      </c>
      <c r="F225" s="177">
        <f t="shared" si="53"/>
        <v>0</v>
      </c>
    </row>
    <row r="226" spans="1:6" s="1" customFormat="1" ht="12.75">
      <c r="A226" s="60" t="s">
        <v>226</v>
      </c>
      <c r="B226" s="117" t="s">
        <v>350</v>
      </c>
      <c r="C226" s="117" t="s">
        <v>188</v>
      </c>
      <c r="D226" s="177">
        <f t="shared" si="53"/>
        <v>100</v>
      </c>
      <c r="E226" s="177">
        <f t="shared" si="53"/>
        <v>100</v>
      </c>
      <c r="F226" s="177">
        <f t="shared" si="53"/>
        <v>0</v>
      </c>
    </row>
    <row r="227" spans="1:6" s="1" customFormat="1" ht="12.75">
      <c r="A227" s="60" t="s">
        <v>189</v>
      </c>
      <c r="B227" s="117" t="s">
        <v>350</v>
      </c>
      <c r="C227" s="117" t="s">
        <v>187</v>
      </c>
      <c r="D227" s="177">
        <v>100</v>
      </c>
      <c r="E227" s="177">
        <v>100</v>
      </c>
      <c r="F227" s="177">
        <f>D227-E227</f>
        <v>0</v>
      </c>
    </row>
    <row r="228" spans="1:6" s="1" customFormat="1" ht="12.75">
      <c r="A228" s="129" t="s">
        <v>445</v>
      </c>
      <c r="B228" s="127" t="s">
        <v>6</v>
      </c>
      <c r="C228" s="127"/>
      <c r="D228" s="176">
        <f>D235+D241+D229+D238+D232</f>
        <v>32663.300000000003</v>
      </c>
      <c r="E228" s="176">
        <f>E235+E241+E229+E238+E232</f>
        <v>20770.5</v>
      </c>
      <c r="F228" s="176">
        <f>F235+F241+F229+F238+F232</f>
        <v>11892.800000000001</v>
      </c>
    </row>
    <row r="229" spans="1:6" s="1" customFormat="1" ht="12.75">
      <c r="A229" s="46" t="s">
        <v>232</v>
      </c>
      <c r="B229" s="117" t="s">
        <v>689</v>
      </c>
      <c r="C229" s="117"/>
      <c r="D229" s="177">
        <f>D230</f>
        <v>5557.1</v>
      </c>
      <c r="E229" s="177">
        <f>E230</f>
        <v>5557.1</v>
      </c>
      <c r="F229" s="177">
        <f>F230</f>
        <v>0</v>
      </c>
    </row>
    <row r="230" spans="1:6" s="1" customFormat="1" ht="12.75">
      <c r="A230" s="60" t="s">
        <v>226</v>
      </c>
      <c r="B230" s="117" t="s">
        <v>689</v>
      </c>
      <c r="C230" s="117" t="s">
        <v>188</v>
      </c>
      <c r="D230" s="177">
        <f>SUM(D231)</f>
        <v>5557.1</v>
      </c>
      <c r="E230" s="177">
        <f>SUM(E231)</f>
        <v>5557.1</v>
      </c>
      <c r="F230" s="177">
        <f>SUM(F231)</f>
        <v>0</v>
      </c>
    </row>
    <row r="231" spans="1:6" s="1" customFormat="1" ht="12.75">
      <c r="A231" s="60" t="s">
        <v>189</v>
      </c>
      <c r="B231" s="117" t="s">
        <v>689</v>
      </c>
      <c r="C231" s="117" t="s">
        <v>187</v>
      </c>
      <c r="D231" s="177">
        <f>2818.1+2739</f>
        <v>5557.1</v>
      </c>
      <c r="E231" s="177">
        <f>2818.1+2739</f>
        <v>5557.1</v>
      </c>
      <c r="F231" s="177">
        <f>D231-E231</f>
        <v>0</v>
      </c>
    </row>
    <row r="232" spans="1:6" s="1" customFormat="1" ht="13.5" customHeight="1">
      <c r="A232" s="46" t="s">
        <v>697</v>
      </c>
      <c r="B232" s="117" t="s">
        <v>696</v>
      </c>
      <c r="C232" s="117"/>
      <c r="D232" s="177">
        <f>D233</f>
        <v>54</v>
      </c>
      <c r="E232" s="177">
        <f>E233</f>
        <v>54</v>
      </c>
      <c r="F232" s="177">
        <f>F233</f>
        <v>0</v>
      </c>
    </row>
    <row r="233" spans="1:6" s="1" customFormat="1" ht="12.75">
      <c r="A233" s="63" t="s">
        <v>227</v>
      </c>
      <c r="B233" s="117" t="s">
        <v>696</v>
      </c>
      <c r="C233" s="117" t="s">
        <v>199</v>
      </c>
      <c r="D233" s="177">
        <f>SUM(D234)</f>
        <v>54</v>
      </c>
      <c r="E233" s="177">
        <f>SUM(E234)</f>
        <v>54</v>
      </c>
      <c r="F233" s="177">
        <f>SUM(F234)</f>
        <v>0</v>
      </c>
    </row>
    <row r="234" spans="1:6" s="1" customFormat="1" ht="12.75">
      <c r="A234" s="64" t="s">
        <v>179</v>
      </c>
      <c r="B234" s="117" t="s">
        <v>696</v>
      </c>
      <c r="C234" s="117" t="s">
        <v>200</v>
      </c>
      <c r="D234" s="177">
        <v>54</v>
      </c>
      <c r="E234" s="177">
        <v>54</v>
      </c>
      <c r="F234" s="177">
        <f>D234-E234</f>
        <v>0</v>
      </c>
    </row>
    <row r="235" spans="1:6" s="1" customFormat="1" ht="25.5">
      <c r="A235" s="46" t="s">
        <v>499</v>
      </c>
      <c r="B235" s="117" t="s">
        <v>498</v>
      </c>
      <c r="C235" s="117"/>
      <c r="D235" s="177">
        <f>D236</f>
        <v>9453.1</v>
      </c>
      <c r="E235" s="177">
        <f>E236</f>
        <v>4600</v>
      </c>
      <c r="F235" s="177">
        <f>F236</f>
        <v>4853.1</v>
      </c>
    </row>
    <row r="236" spans="1:6" s="1" customFormat="1" ht="12.75">
      <c r="A236" s="63" t="s">
        <v>227</v>
      </c>
      <c r="B236" s="117" t="s">
        <v>498</v>
      </c>
      <c r="C236" s="117" t="s">
        <v>199</v>
      </c>
      <c r="D236" s="177">
        <f>SUM(D237)</f>
        <v>9453.1</v>
      </c>
      <c r="E236" s="177">
        <f>SUM(E237)</f>
        <v>4600</v>
      </c>
      <c r="F236" s="177">
        <f>SUM(F237)</f>
        <v>4853.1</v>
      </c>
    </row>
    <row r="237" spans="1:6" s="1" customFormat="1" ht="12.75">
      <c r="A237" s="64" t="s">
        <v>179</v>
      </c>
      <c r="B237" s="117" t="s">
        <v>498</v>
      </c>
      <c r="C237" s="117" t="s">
        <v>200</v>
      </c>
      <c r="D237" s="177">
        <v>9453.1</v>
      </c>
      <c r="E237" s="177">
        <f>4100+500</f>
        <v>4600</v>
      </c>
      <c r="F237" s="177">
        <f>D237-E237</f>
        <v>4853.1</v>
      </c>
    </row>
    <row r="238" spans="1:6" s="1" customFormat="1" ht="25.5">
      <c r="A238" s="46" t="s">
        <v>691</v>
      </c>
      <c r="B238" s="117" t="s">
        <v>690</v>
      </c>
      <c r="C238" s="117"/>
      <c r="D238" s="177">
        <f>D239</f>
        <v>6537.4</v>
      </c>
      <c r="E238" s="177">
        <f>E239</f>
        <v>6537.4</v>
      </c>
      <c r="F238" s="177">
        <f>F239</f>
        <v>0</v>
      </c>
    </row>
    <row r="239" spans="1:6" s="1" customFormat="1" ht="12.75">
      <c r="A239" s="63" t="s">
        <v>227</v>
      </c>
      <c r="B239" s="117" t="s">
        <v>690</v>
      </c>
      <c r="C239" s="117" t="s">
        <v>199</v>
      </c>
      <c r="D239" s="177">
        <f>SUM(D240)</f>
        <v>6537.4</v>
      </c>
      <c r="E239" s="177">
        <f>SUM(E240)</f>
        <v>6537.4</v>
      </c>
      <c r="F239" s="177">
        <f>SUM(F240)</f>
        <v>0</v>
      </c>
    </row>
    <row r="240" spans="1:6" s="1" customFormat="1" ht="12.75">
      <c r="A240" s="64" t="s">
        <v>179</v>
      </c>
      <c r="B240" s="117" t="s">
        <v>690</v>
      </c>
      <c r="C240" s="117" t="s">
        <v>200</v>
      </c>
      <c r="D240" s="177">
        <f>4872.8-663.3-1971.1-135.3+4434.3</f>
        <v>6537.4</v>
      </c>
      <c r="E240" s="177">
        <f>4872.8-663.3-1971.1-135.3+4434.3</f>
        <v>6537.4</v>
      </c>
      <c r="F240" s="177">
        <f>D240-E240</f>
        <v>0</v>
      </c>
    </row>
    <row r="241" spans="1:6" s="1" customFormat="1" ht="28.5" customHeight="1">
      <c r="A241" s="46" t="s">
        <v>497</v>
      </c>
      <c r="B241" s="117" t="s">
        <v>496</v>
      </c>
      <c r="C241" s="117"/>
      <c r="D241" s="177">
        <f>D242</f>
        <v>11061.7</v>
      </c>
      <c r="E241" s="177">
        <f>E242</f>
        <v>4022</v>
      </c>
      <c r="F241" s="177">
        <f>F242</f>
        <v>7039.700000000001</v>
      </c>
    </row>
    <row r="242" spans="1:6" s="1" customFormat="1" ht="12.75">
      <c r="A242" s="60" t="s">
        <v>226</v>
      </c>
      <c r="B242" s="117" t="s">
        <v>496</v>
      </c>
      <c r="C242" s="117" t="s">
        <v>188</v>
      </c>
      <c r="D242" s="177">
        <f>SUM(D243)</f>
        <v>11061.7</v>
      </c>
      <c r="E242" s="177">
        <f>SUM(E243)</f>
        <v>4022</v>
      </c>
      <c r="F242" s="177">
        <f>SUM(F243)</f>
        <v>7039.700000000001</v>
      </c>
    </row>
    <row r="243" spans="1:6" s="1" customFormat="1" ht="12.75">
      <c r="A243" s="60" t="s">
        <v>189</v>
      </c>
      <c r="B243" s="117" t="s">
        <v>496</v>
      </c>
      <c r="C243" s="117" t="s">
        <v>187</v>
      </c>
      <c r="D243" s="177">
        <v>11061.7</v>
      </c>
      <c r="E243" s="177">
        <v>4022</v>
      </c>
      <c r="F243" s="177">
        <f>D243-E243</f>
        <v>7039.700000000001</v>
      </c>
    </row>
    <row r="244" spans="1:6" s="1" customFormat="1" ht="25.5">
      <c r="A244" s="129" t="s">
        <v>491</v>
      </c>
      <c r="B244" s="127" t="s">
        <v>83</v>
      </c>
      <c r="C244" s="134"/>
      <c r="D244" s="176">
        <f>D245+D250+D253</f>
        <v>753.6</v>
      </c>
      <c r="E244" s="176">
        <f>E245+E250+E253</f>
        <v>753.6</v>
      </c>
      <c r="F244" s="176">
        <f>F245+F250+F253</f>
        <v>0</v>
      </c>
    </row>
    <row r="245" spans="1:6" s="1" customFormat="1" ht="20.25" customHeight="1">
      <c r="A245" s="160" t="s">
        <v>94</v>
      </c>
      <c r="B245" s="117" t="s">
        <v>348</v>
      </c>
      <c r="C245" s="117"/>
      <c r="D245" s="177">
        <f>D246+D248</f>
        <v>40</v>
      </c>
      <c r="E245" s="177">
        <f>E246+E248</f>
        <v>40</v>
      </c>
      <c r="F245" s="177">
        <f>F246+F248</f>
        <v>0</v>
      </c>
    </row>
    <row r="246" spans="1:6" s="4" customFormat="1" ht="12.75">
      <c r="A246" s="60" t="s">
        <v>226</v>
      </c>
      <c r="B246" s="117" t="s">
        <v>348</v>
      </c>
      <c r="C246" s="117" t="s">
        <v>188</v>
      </c>
      <c r="D246" s="177">
        <f>D247</f>
        <v>5</v>
      </c>
      <c r="E246" s="177">
        <f>E247</f>
        <v>5</v>
      </c>
      <c r="F246" s="177">
        <f>F247</f>
        <v>0</v>
      </c>
    </row>
    <row r="247" spans="1:6" s="4" customFormat="1" ht="12.75">
      <c r="A247" s="60" t="s">
        <v>189</v>
      </c>
      <c r="B247" s="117" t="s">
        <v>348</v>
      </c>
      <c r="C247" s="117" t="s">
        <v>187</v>
      </c>
      <c r="D247" s="177">
        <v>5</v>
      </c>
      <c r="E247" s="177">
        <v>5</v>
      </c>
      <c r="F247" s="177">
        <f>D247-E247</f>
        <v>0</v>
      </c>
    </row>
    <row r="248" spans="1:6" s="4" customFormat="1" ht="25.5">
      <c r="A248" s="63" t="s">
        <v>190</v>
      </c>
      <c r="B248" s="117" t="s">
        <v>348</v>
      </c>
      <c r="C248" s="117" t="s">
        <v>178</v>
      </c>
      <c r="D248" s="177">
        <f>D249</f>
        <v>35</v>
      </c>
      <c r="E248" s="177">
        <f>E249</f>
        <v>35</v>
      </c>
      <c r="F248" s="177">
        <f>F249</f>
        <v>0</v>
      </c>
    </row>
    <row r="249" spans="1:6" s="4" customFormat="1" ht="12.75">
      <c r="A249" s="50" t="s">
        <v>191</v>
      </c>
      <c r="B249" s="117" t="s">
        <v>348</v>
      </c>
      <c r="C249" s="117" t="s">
        <v>192</v>
      </c>
      <c r="D249" s="177">
        <v>35</v>
      </c>
      <c r="E249" s="177">
        <v>35</v>
      </c>
      <c r="F249" s="177">
        <f>D249-E249</f>
        <v>0</v>
      </c>
    </row>
    <row r="250" spans="1:6" s="4" customFormat="1" ht="38.25">
      <c r="A250" s="78" t="s">
        <v>577</v>
      </c>
      <c r="B250" s="117" t="s">
        <v>578</v>
      </c>
      <c r="C250" s="117"/>
      <c r="D250" s="177">
        <f aca="true" t="shared" si="54" ref="D250:F251">D251</f>
        <v>693.6</v>
      </c>
      <c r="E250" s="177">
        <f t="shared" si="54"/>
        <v>693.6</v>
      </c>
      <c r="F250" s="177">
        <f t="shared" si="54"/>
        <v>0</v>
      </c>
    </row>
    <row r="251" spans="1:6" s="4" customFormat="1" ht="12.75">
      <c r="A251" s="60" t="s">
        <v>226</v>
      </c>
      <c r="B251" s="117" t="s">
        <v>578</v>
      </c>
      <c r="C251" s="117" t="s">
        <v>188</v>
      </c>
      <c r="D251" s="177">
        <f t="shared" si="54"/>
        <v>693.6</v>
      </c>
      <c r="E251" s="177">
        <f t="shared" si="54"/>
        <v>693.6</v>
      </c>
      <c r="F251" s="177">
        <f t="shared" si="54"/>
        <v>0</v>
      </c>
    </row>
    <row r="252" spans="1:6" s="4" customFormat="1" ht="12.75">
      <c r="A252" s="60" t="s">
        <v>189</v>
      </c>
      <c r="B252" s="117" t="s">
        <v>578</v>
      </c>
      <c r="C252" s="117" t="s">
        <v>187</v>
      </c>
      <c r="D252" s="177">
        <v>693.6</v>
      </c>
      <c r="E252" s="177">
        <v>693.6</v>
      </c>
      <c r="F252" s="177">
        <f>D252-E252</f>
        <v>0</v>
      </c>
    </row>
    <row r="253" spans="1:6" s="4" customFormat="1" ht="25.5">
      <c r="A253" s="50" t="s">
        <v>579</v>
      </c>
      <c r="B253" s="117" t="s">
        <v>580</v>
      </c>
      <c r="C253" s="117"/>
      <c r="D253" s="177">
        <f aca="true" t="shared" si="55" ref="D253:F254">D254</f>
        <v>20</v>
      </c>
      <c r="E253" s="177">
        <f t="shared" si="55"/>
        <v>20</v>
      </c>
      <c r="F253" s="177">
        <f t="shared" si="55"/>
        <v>0</v>
      </c>
    </row>
    <row r="254" spans="1:6" s="4" customFormat="1" ht="12.75">
      <c r="A254" s="60" t="s">
        <v>226</v>
      </c>
      <c r="B254" s="117" t="s">
        <v>580</v>
      </c>
      <c r="C254" s="117" t="s">
        <v>188</v>
      </c>
      <c r="D254" s="177">
        <f t="shared" si="55"/>
        <v>20</v>
      </c>
      <c r="E254" s="177">
        <f t="shared" si="55"/>
        <v>20</v>
      </c>
      <c r="F254" s="177">
        <f t="shared" si="55"/>
        <v>0</v>
      </c>
    </row>
    <row r="255" spans="1:6" s="4" customFormat="1" ht="12.75">
      <c r="A255" s="60" t="s">
        <v>189</v>
      </c>
      <c r="B255" s="117" t="s">
        <v>580</v>
      </c>
      <c r="C255" s="117" t="s">
        <v>187</v>
      </c>
      <c r="D255" s="177">
        <v>20</v>
      </c>
      <c r="E255" s="177">
        <v>20</v>
      </c>
      <c r="F255" s="177">
        <f>D255-E255</f>
        <v>0</v>
      </c>
    </row>
    <row r="256" spans="1:6" s="1" customFormat="1" ht="12.75">
      <c r="A256" s="130" t="s">
        <v>493</v>
      </c>
      <c r="B256" s="127" t="s">
        <v>54</v>
      </c>
      <c r="C256" s="127"/>
      <c r="D256" s="176">
        <f>D257+D280+D264+D268</f>
        <v>5866.1</v>
      </c>
      <c r="E256" s="176">
        <f>E257+E280+E264+E268</f>
        <v>5866.1</v>
      </c>
      <c r="F256" s="176">
        <f>F257+F280+F264+F268</f>
        <v>0</v>
      </c>
    </row>
    <row r="257" spans="1:6" s="1" customFormat="1" ht="38.25">
      <c r="A257" s="173" t="s">
        <v>401</v>
      </c>
      <c r="B257" s="116" t="s">
        <v>310</v>
      </c>
      <c r="C257" s="116"/>
      <c r="D257" s="183">
        <f>D258</f>
        <v>3733.1</v>
      </c>
      <c r="E257" s="183">
        <f>E258</f>
        <v>3733.1</v>
      </c>
      <c r="F257" s="183">
        <f>F258</f>
        <v>0</v>
      </c>
    </row>
    <row r="258" spans="1:6" s="3" customFormat="1" ht="12.75">
      <c r="A258" s="50" t="s">
        <v>106</v>
      </c>
      <c r="B258" s="115" t="s">
        <v>400</v>
      </c>
      <c r="C258" s="145"/>
      <c r="D258" s="183">
        <f>D259+D262</f>
        <v>3733.1</v>
      </c>
      <c r="E258" s="183">
        <f>E259+E262</f>
        <v>3733.1</v>
      </c>
      <c r="F258" s="183">
        <f>F259+F262</f>
        <v>0</v>
      </c>
    </row>
    <row r="259" spans="1:6" s="1" customFormat="1" ht="38.25">
      <c r="A259" s="60" t="s">
        <v>116</v>
      </c>
      <c r="B259" s="115" t="s">
        <v>400</v>
      </c>
      <c r="C259" s="115" t="s">
        <v>198</v>
      </c>
      <c r="D259" s="177">
        <f>D260</f>
        <v>3313.1</v>
      </c>
      <c r="E259" s="177">
        <f>E260</f>
        <v>3313.1</v>
      </c>
      <c r="F259" s="177">
        <f>F260</f>
        <v>0</v>
      </c>
    </row>
    <row r="260" spans="1:6" s="1" customFormat="1" ht="12.75">
      <c r="A260" s="60" t="s">
        <v>255</v>
      </c>
      <c r="B260" s="115" t="s">
        <v>400</v>
      </c>
      <c r="C260" s="115" t="s">
        <v>254</v>
      </c>
      <c r="D260" s="177">
        <f>3047.1+266</f>
        <v>3313.1</v>
      </c>
      <c r="E260" s="177">
        <f>3047.1+266</f>
        <v>3313.1</v>
      </c>
      <c r="F260" s="177">
        <f>D260-E260</f>
        <v>0</v>
      </c>
    </row>
    <row r="261" spans="1:6" s="1" customFormat="1" ht="25.5">
      <c r="A261" s="60" t="s">
        <v>645</v>
      </c>
      <c r="B261" s="117" t="s">
        <v>611</v>
      </c>
      <c r="C261" s="115"/>
      <c r="D261" s="177">
        <f aca="true" t="shared" si="56" ref="D261:F262">D262</f>
        <v>420</v>
      </c>
      <c r="E261" s="177">
        <f t="shared" si="56"/>
        <v>420</v>
      </c>
      <c r="F261" s="177">
        <f t="shared" si="56"/>
        <v>0</v>
      </c>
    </row>
    <row r="262" spans="1:6" s="1" customFormat="1" ht="12.75">
      <c r="A262" s="60" t="s">
        <v>226</v>
      </c>
      <c r="B262" s="117" t="s">
        <v>611</v>
      </c>
      <c r="C262" s="117" t="s">
        <v>188</v>
      </c>
      <c r="D262" s="177">
        <f t="shared" si="56"/>
        <v>420</v>
      </c>
      <c r="E262" s="177">
        <f t="shared" si="56"/>
        <v>420</v>
      </c>
      <c r="F262" s="177">
        <f t="shared" si="56"/>
        <v>0</v>
      </c>
    </row>
    <row r="263" spans="1:6" s="1" customFormat="1" ht="12.75">
      <c r="A263" s="60" t="s">
        <v>189</v>
      </c>
      <c r="B263" s="117" t="s">
        <v>611</v>
      </c>
      <c r="C263" s="117" t="s">
        <v>187</v>
      </c>
      <c r="D263" s="177">
        <f>20+400</f>
        <v>420</v>
      </c>
      <c r="E263" s="177">
        <f>20+400</f>
        <v>420</v>
      </c>
      <c r="F263" s="177">
        <f>D263-E263</f>
        <v>0</v>
      </c>
    </row>
    <row r="264" spans="1:6" s="1" customFormat="1" ht="12.75">
      <c r="A264" s="154" t="s">
        <v>565</v>
      </c>
      <c r="B264" s="161" t="s">
        <v>566</v>
      </c>
      <c r="C264" s="117"/>
      <c r="D264" s="177">
        <f>D265</f>
        <v>70</v>
      </c>
      <c r="E264" s="177">
        <f aca="true" t="shared" si="57" ref="E264:F266">E265</f>
        <v>70</v>
      </c>
      <c r="F264" s="177">
        <f t="shared" si="57"/>
        <v>0</v>
      </c>
    </row>
    <row r="265" spans="1:6" s="1" customFormat="1" ht="25.5">
      <c r="A265" s="140" t="s">
        <v>642</v>
      </c>
      <c r="B265" s="115" t="s">
        <v>567</v>
      </c>
      <c r="C265" s="117"/>
      <c r="D265" s="177">
        <f>D266</f>
        <v>70</v>
      </c>
      <c r="E265" s="177">
        <f t="shared" si="57"/>
        <v>70</v>
      </c>
      <c r="F265" s="177">
        <f t="shared" si="57"/>
        <v>0</v>
      </c>
    </row>
    <row r="266" spans="1:6" s="1" customFormat="1" ht="12.75">
      <c r="A266" s="84" t="s">
        <v>226</v>
      </c>
      <c r="B266" s="115" t="s">
        <v>567</v>
      </c>
      <c r="C266" s="117" t="s">
        <v>188</v>
      </c>
      <c r="D266" s="177">
        <f>D267</f>
        <v>70</v>
      </c>
      <c r="E266" s="177">
        <f t="shared" si="57"/>
        <v>70</v>
      </c>
      <c r="F266" s="177">
        <f t="shared" si="57"/>
        <v>0</v>
      </c>
    </row>
    <row r="267" spans="1:6" s="1" customFormat="1" ht="12.75">
      <c r="A267" s="84" t="s">
        <v>189</v>
      </c>
      <c r="B267" s="115" t="s">
        <v>567</v>
      </c>
      <c r="C267" s="117" t="s">
        <v>187</v>
      </c>
      <c r="D267" s="177">
        <v>70</v>
      </c>
      <c r="E267" s="177">
        <v>70</v>
      </c>
      <c r="F267" s="177">
        <f>D267-E267</f>
        <v>0</v>
      </c>
    </row>
    <row r="268" spans="1:6" s="1" customFormat="1" ht="12.75">
      <c r="A268" s="154" t="s">
        <v>569</v>
      </c>
      <c r="B268" s="161" t="s">
        <v>573</v>
      </c>
      <c r="C268" s="117"/>
      <c r="D268" s="177">
        <f>D269+D274+D277</f>
        <v>1763</v>
      </c>
      <c r="E268" s="177">
        <f>E269+E274+E277</f>
        <v>1763</v>
      </c>
      <c r="F268" s="177">
        <f>F269+F274+F277</f>
        <v>0</v>
      </c>
    </row>
    <row r="269" spans="1:6" s="1" customFormat="1" ht="12.75">
      <c r="A269" s="140" t="s">
        <v>570</v>
      </c>
      <c r="B269" s="115" t="s">
        <v>574</v>
      </c>
      <c r="C269" s="117"/>
      <c r="D269" s="177">
        <f>D270+D272</f>
        <v>1123</v>
      </c>
      <c r="E269" s="177">
        <f>E270+E272</f>
        <v>1123</v>
      </c>
      <c r="F269" s="177">
        <f>F270+F272</f>
        <v>0</v>
      </c>
    </row>
    <row r="270" spans="1:6" s="1" customFormat="1" ht="38.25">
      <c r="A270" s="84" t="s">
        <v>116</v>
      </c>
      <c r="B270" s="115" t="s">
        <v>574</v>
      </c>
      <c r="C270" s="119" t="s">
        <v>198</v>
      </c>
      <c r="D270" s="177">
        <f>D271</f>
        <v>40</v>
      </c>
      <c r="E270" s="177">
        <f>E271</f>
        <v>40</v>
      </c>
      <c r="F270" s="177">
        <f>F271</f>
        <v>0</v>
      </c>
    </row>
    <row r="271" spans="1:6" s="1" customFormat="1" ht="12.75">
      <c r="A271" s="84" t="s">
        <v>193</v>
      </c>
      <c r="B271" s="115" t="s">
        <v>574</v>
      </c>
      <c r="C271" s="119" t="s">
        <v>194</v>
      </c>
      <c r="D271" s="177">
        <v>40</v>
      </c>
      <c r="E271" s="177">
        <v>40</v>
      </c>
      <c r="F271" s="177">
        <f>D271-E271</f>
        <v>0</v>
      </c>
    </row>
    <row r="272" spans="1:6" s="1" customFormat="1" ht="12.75">
      <c r="A272" s="84" t="s">
        <v>226</v>
      </c>
      <c r="B272" s="115" t="s">
        <v>574</v>
      </c>
      <c r="C272" s="119" t="s">
        <v>188</v>
      </c>
      <c r="D272" s="177">
        <f>D273</f>
        <v>1083</v>
      </c>
      <c r="E272" s="177">
        <f>E273</f>
        <v>1083</v>
      </c>
      <c r="F272" s="177">
        <f>F273</f>
        <v>0</v>
      </c>
    </row>
    <row r="273" spans="1:6" s="1" customFormat="1" ht="12.75">
      <c r="A273" s="84" t="s">
        <v>189</v>
      </c>
      <c r="B273" s="115" t="s">
        <v>574</v>
      </c>
      <c r="C273" s="119" t="s">
        <v>187</v>
      </c>
      <c r="D273" s="177">
        <v>1083</v>
      </c>
      <c r="E273" s="177">
        <v>1083</v>
      </c>
      <c r="F273" s="177">
        <f>D273-E273</f>
        <v>0</v>
      </c>
    </row>
    <row r="274" spans="1:6" s="1" customFormat="1" ht="12.75">
      <c r="A274" s="140" t="s">
        <v>571</v>
      </c>
      <c r="B274" s="115" t="s">
        <v>575</v>
      </c>
      <c r="C274" s="119"/>
      <c r="D274" s="177">
        <f aca="true" t="shared" si="58" ref="D274:F275">D275</f>
        <v>600</v>
      </c>
      <c r="E274" s="177">
        <f t="shared" si="58"/>
        <v>600</v>
      </c>
      <c r="F274" s="177">
        <f t="shared" si="58"/>
        <v>0</v>
      </c>
    </row>
    <row r="275" spans="1:6" s="1" customFormat="1" ht="12.75">
      <c r="A275" s="84" t="s">
        <v>226</v>
      </c>
      <c r="B275" s="115" t="s">
        <v>575</v>
      </c>
      <c r="C275" s="119" t="s">
        <v>188</v>
      </c>
      <c r="D275" s="177">
        <f t="shared" si="58"/>
        <v>600</v>
      </c>
      <c r="E275" s="177">
        <f t="shared" si="58"/>
        <v>600</v>
      </c>
      <c r="F275" s="177">
        <f t="shared" si="58"/>
        <v>0</v>
      </c>
    </row>
    <row r="276" spans="1:6" s="1" customFormat="1" ht="12.75">
      <c r="A276" s="84" t="s">
        <v>189</v>
      </c>
      <c r="B276" s="115" t="s">
        <v>575</v>
      </c>
      <c r="C276" s="119" t="s">
        <v>187</v>
      </c>
      <c r="D276" s="177">
        <v>600</v>
      </c>
      <c r="E276" s="177">
        <v>600</v>
      </c>
      <c r="F276" s="177">
        <f>D276-E276</f>
        <v>0</v>
      </c>
    </row>
    <row r="277" spans="1:6" s="1" customFormat="1" ht="12.75">
      <c r="A277" s="140" t="s">
        <v>572</v>
      </c>
      <c r="B277" s="115" t="s">
        <v>576</v>
      </c>
      <c r="C277" s="119"/>
      <c r="D277" s="177">
        <f aca="true" t="shared" si="59" ref="D277:F278">D278</f>
        <v>40</v>
      </c>
      <c r="E277" s="177">
        <f t="shared" si="59"/>
        <v>40</v>
      </c>
      <c r="F277" s="177">
        <f t="shared" si="59"/>
        <v>0</v>
      </c>
    </row>
    <row r="278" spans="1:6" s="1" customFormat="1" ht="12.75">
      <c r="A278" s="63" t="s">
        <v>89</v>
      </c>
      <c r="B278" s="115" t="s">
        <v>576</v>
      </c>
      <c r="C278" s="119" t="s">
        <v>85</v>
      </c>
      <c r="D278" s="177">
        <f t="shared" si="59"/>
        <v>40</v>
      </c>
      <c r="E278" s="177">
        <f t="shared" si="59"/>
        <v>40</v>
      </c>
      <c r="F278" s="177">
        <f t="shared" si="59"/>
        <v>0</v>
      </c>
    </row>
    <row r="279" spans="1:6" s="1" customFormat="1" ht="12.75">
      <c r="A279" s="46" t="s">
        <v>84</v>
      </c>
      <c r="B279" s="115" t="s">
        <v>576</v>
      </c>
      <c r="C279" s="119" t="s">
        <v>86</v>
      </c>
      <c r="D279" s="177">
        <v>40</v>
      </c>
      <c r="E279" s="177">
        <v>40</v>
      </c>
      <c r="F279" s="177">
        <f>D279-E279</f>
        <v>0</v>
      </c>
    </row>
    <row r="280" spans="1:6" s="1" customFormat="1" ht="12.75">
      <c r="A280" s="53" t="s">
        <v>402</v>
      </c>
      <c r="B280" s="116" t="s">
        <v>56</v>
      </c>
      <c r="C280" s="116"/>
      <c r="D280" s="183">
        <f>D281</f>
        <v>300</v>
      </c>
      <c r="E280" s="183">
        <f>E281</f>
        <v>300</v>
      </c>
      <c r="F280" s="183">
        <f>F281</f>
        <v>0</v>
      </c>
    </row>
    <row r="281" spans="1:6" s="1" customFormat="1" ht="12.75">
      <c r="A281" s="163" t="s">
        <v>58</v>
      </c>
      <c r="B281" s="117" t="s">
        <v>57</v>
      </c>
      <c r="C281" s="117"/>
      <c r="D281" s="177">
        <f>SUM(D282)</f>
        <v>300</v>
      </c>
      <c r="E281" s="177">
        <f>SUM(E282)</f>
        <v>300</v>
      </c>
      <c r="F281" s="177">
        <f>SUM(F282)</f>
        <v>0</v>
      </c>
    </row>
    <row r="282" spans="1:6" s="1" customFormat="1" ht="12.75">
      <c r="A282" s="60" t="s">
        <v>226</v>
      </c>
      <c r="B282" s="117" t="s">
        <v>57</v>
      </c>
      <c r="C282" s="117" t="s">
        <v>188</v>
      </c>
      <c r="D282" s="177">
        <f>D283</f>
        <v>300</v>
      </c>
      <c r="E282" s="177">
        <f>E283</f>
        <v>300</v>
      </c>
      <c r="F282" s="177">
        <f>F283</f>
        <v>0</v>
      </c>
    </row>
    <row r="283" spans="1:6" s="1" customFormat="1" ht="12.75">
      <c r="A283" s="60" t="s">
        <v>189</v>
      </c>
      <c r="B283" s="117" t="s">
        <v>57</v>
      </c>
      <c r="C283" s="117" t="s">
        <v>187</v>
      </c>
      <c r="D283" s="177">
        <v>300</v>
      </c>
      <c r="E283" s="177">
        <v>300</v>
      </c>
      <c r="F283" s="177">
        <f>D283-E283</f>
        <v>0</v>
      </c>
    </row>
    <row r="284" spans="1:6" s="1" customFormat="1" ht="25.5">
      <c r="A284" s="129" t="s">
        <v>594</v>
      </c>
      <c r="B284" s="127" t="s">
        <v>328</v>
      </c>
      <c r="C284" s="134"/>
      <c r="D284" s="176">
        <f>D285+D291+D294+D297+D288</f>
        <v>33269.67999999999</v>
      </c>
      <c r="E284" s="176">
        <f>E285+E291+E294+E297</f>
        <v>31191.98</v>
      </c>
      <c r="F284" s="176">
        <f>F285+F291+F294+F297+F288</f>
        <v>2077.7</v>
      </c>
    </row>
    <row r="285" spans="1:6" s="1" customFormat="1" ht="12.75">
      <c r="A285" s="46" t="s">
        <v>7</v>
      </c>
      <c r="B285" s="117" t="s">
        <v>458</v>
      </c>
      <c r="C285" s="117"/>
      <c r="D285" s="177">
        <f aca="true" t="shared" si="60" ref="D285:F286">D286</f>
        <v>798.434</v>
      </c>
      <c r="E285" s="177">
        <f t="shared" si="60"/>
        <v>798.434</v>
      </c>
      <c r="F285" s="177">
        <f t="shared" si="60"/>
        <v>0</v>
      </c>
    </row>
    <row r="286" spans="1:6" s="4" customFormat="1" ht="12.75">
      <c r="A286" s="60" t="s">
        <v>226</v>
      </c>
      <c r="B286" s="117" t="s">
        <v>458</v>
      </c>
      <c r="C286" s="117" t="s">
        <v>188</v>
      </c>
      <c r="D286" s="177">
        <f t="shared" si="60"/>
        <v>798.434</v>
      </c>
      <c r="E286" s="177">
        <f t="shared" si="60"/>
        <v>798.434</v>
      </c>
      <c r="F286" s="177">
        <f t="shared" si="60"/>
        <v>0</v>
      </c>
    </row>
    <row r="287" spans="1:6" s="4" customFormat="1" ht="12.75">
      <c r="A287" s="60" t="s">
        <v>189</v>
      </c>
      <c r="B287" s="117" t="s">
        <v>458</v>
      </c>
      <c r="C287" s="117" t="s">
        <v>187</v>
      </c>
      <c r="D287" s="177">
        <v>798.434</v>
      </c>
      <c r="E287" s="177">
        <v>798.434</v>
      </c>
      <c r="F287" s="177">
        <f>D287-E287</f>
        <v>0</v>
      </c>
    </row>
    <row r="288" spans="1:6" s="4" customFormat="1" ht="25.5">
      <c r="A288" s="46" t="s">
        <v>732</v>
      </c>
      <c r="B288" s="117" t="s">
        <v>731</v>
      </c>
      <c r="C288" s="117"/>
      <c r="D288" s="177">
        <f aca="true" t="shared" si="61" ref="D288:F289">D289</f>
        <v>70.2</v>
      </c>
      <c r="E288" s="177">
        <f t="shared" si="61"/>
        <v>0</v>
      </c>
      <c r="F288" s="177">
        <f t="shared" si="61"/>
        <v>70.2</v>
      </c>
    </row>
    <row r="289" spans="1:6" s="4" customFormat="1" ht="12.75">
      <c r="A289" s="60" t="s">
        <v>226</v>
      </c>
      <c r="B289" s="117" t="s">
        <v>731</v>
      </c>
      <c r="C289" s="117" t="s">
        <v>188</v>
      </c>
      <c r="D289" s="177">
        <f t="shared" si="61"/>
        <v>70.2</v>
      </c>
      <c r="E289" s="177">
        <f t="shared" si="61"/>
        <v>0</v>
      </c>
      <c r="F289" s="177">
        <f t="shared" si="61"/>
        <v>70.2</v>
      </c>
    </row>
    <row r="290" spans="1:6" s="4" customFormat="1" ht="12.75">
      <c r="A290" s="60" t="s">
        <v>189</v>
      </c>
      <c r="B290" s="117" t="s">
        <v>731</v>
      </c>
      <c r="C290" s="117" t="s">
        <v>187</v>
      </c>
      <c r="D290" s="177">
        <v>70.2</v>
      </c>
      <c r="E290" s="177">
        <v>0</v>
      </c>
      <c r="F290" s="177">
        <f>D290-E290</f>
        <v>70.2</v>
      </c>
    </row>
    <row r="291" spans="1:6" s="1" customFormat="1" ht="25.5">
      <c r="A291" s="46" t="s">
        <v>329</v>
      </c>
      <c r="B291" s="117" t="s">
        <v>330</v>
      </c>
      <c r="C291" s="117"/>
      <c r="D291" s="177">
        <f aca="true" t="shared" si="62" ref="D291:F292">D292</f>
        <v>2500</v>
      </c>
      <c r="E291" s="177">
        <f t="shared" si="62"/>
        <v>2500</v>
      </c>
      <c r="F291" s="177">
        <f t="shared" si="62"/>
        <v>0</v>
      </c>
    </row>
    <row r="292" spans="1:6" s="4" customFormat="1" ht="12.75">
      <c r="A292" s="60" t="s">
        <v>226</v>
      </c>
      <c r="B292" s="117" t="s">
        <v>330</v>
      </c>
      <c r="C292" s="117" t="s">
        <v>188</v>
      </c>
      <c r="D292" s="177">
        <f t="shared" si="62"/>
        <v>2500</v>
      </c>
      <c r="E292" s="177">
        <f t="shared" si="62"/>
        <v>2500</v>
      </c>
      <c r="F292" s="177">
        <f t="shared" si="62"/>
        <v>0</v>
      </c>
    </row>
    <row r="293" spans="1:6" s="4" customFormat="1" ht="12.75">
      <c r="A293" s="60" t="s">
        <v>189</v>
      </c>
      <c r="B293" s="117" t="s">
        <v>330</v>
      </c>
      <c r="C293" s="117" t="s">
        <v>187</v>
      </c>
      <c r="D293" s="177">
        <v>2500</v>
      </c>
      <c r="E293" s="177">
        <v>2500</v>
      </c>
      <c r="F293" s="177">
        <f>D293-E293</f>
        <v>0</v>
      </c>
    </row>
    <row r="294" spans="1:6" s="1" customFormat="1" ht="12.75">
      <c r="A294" s="46" t="s">
        <v>455</v>
      </c>
      <c r="B294" s="117" t="s">
        <v>453</v>
      </c>
      <c r="C294" s="117"/>
      <c r="D294" s="177">
        <f aca="true" t="shared" si="63" ref="D294:F295">D295</f>
        <v>27493.546</v>
      </c>
      <c r="E294" s="177">
        <f t="shared" si="63"/>
        <v>27493.546</v>
      </c>
      <c r="F294" s="177">
        <f t="shared" si="63"/>
        <v>0</v>
      </c>
    </row>
    <row r="295" spans="1:6" s="4" customFormat="1" ht="12.75">
      <c r="A295" s="60" t="s">
        <v>226</v>
      </c>
      <c r="B295" s="117" t="s">
        <v>453</v>
      </c>
      <c r="C295" s="117" t="s">
        <v>188</v>
      </c>
      <c r="D295" s="177">
        <f t="shared" si="63"/>
        <v>27493.546</v>
      </c>
      <c r="E295" s="177">
        <f t="shared" si="63"/>
        <v>27493.546</v>
      </c>
      <c r="F295" s="177">
        <f t="shared" si="63"/>
        <v>0</v>
      </c>
    </row>
    <row r="296" spans="1:6" s="4" customFormat="1" ht="12.75">
      <c r="A296" s="60" t="s">
        <v>189</v>
      </c>
      <c r="B296" s="117" t="s">
        <v>453</v>
      </c>
      <c r="C296" s="117" t="s">
        <v>187</v>
      </c>
      <c r="D296" s="177">
        <v>27493.546</v>
      </c>
      <c r="E296" s="177">
        <v>27493.546</v>
      </c>
      <c r="F296" s="177">
        <f>D296-E296</f>
        <v>0</v>
      </c>
    </row>
    <row r="297" spans="1:6" s="1" customFormat="1" ht="27.75" customHeight="1">
      <c r="A297" s="46" t="s">
        <v>456</v>
      </c>
      <c r="B297" s="117" t="s">
        <v>457</v>
      </c>
      <c r="C297" s="117"/>
      <c r="D297" s="177">
        <f aca="true" t="shared" si="64" ref="D297:F298">D298</f>
        <v>2407.5</v>
      </c>
      <c r="E297" s="177">
        <f t="shared" si="64"/>
        <v>400</v>
      </c>
      <c r="F297" s="177">
        <f t="shared" si="64"/>
        <v>2007.5</v>
      </c>
    </row>
    <row r="298" spans="1:6" s="4" customFormat="1" ht="12.75">
      <c r="A298" s="60" t="s">
        <v>226</v>
      </c>
      <c r="B298" s="117" t="s">
        <v>457</v>
      </c>
      <c r="C298" s="117" t="s">
        <v>188</v>
      </c>
      <c r="D298" s="177">
        <f t="shared" si="64"/>
        <v>2407.5</v>
      </c>
      <c r="E298" s="177">
        <f t="shared" si="64"/>
        <v>400</v>
      </c>
      <c r="F298" s="177">
        <f t="shared" si="64"/>
        <v>2007.5</v>
      </c>
    </row>
    <row r="299" spans="1:6" s="4" customFormat="1" ht="12.75">
      <c r="A299" s="60" t="s">
        <v>189</v>
      </c>
      <c r="B299" s="117" t="s">
        <v>457</v>
      </c>
      <c r="C299" s="117" t="s">
        <v>187</v>
      </c>
      <c r="D299" s="177">
        <v>2407.5</v>
      </c>
      <c r="E299" s="177">
        <v>400</v>
      </c>
      <c r="F299" s="177">
        <f>D299-E299</f>
        <v>2007.5</v>
      </c>
    </row>
    <row r="300" spans="1:6" s="4" customFormat="1" ht="25.5">
      <c r="A300" s="128" t="s">
        <v>602</v>
      </c>
      <c r="B300" s="127" t="s">
        <v>38</v>
      </c>
      <c r="C300" s="127"/>
      <c r="D300" s="176">
        <f>D301+D310</f>
        <v>32069.1</v>
      </c>
      <c r="E300" s="176">
        <f>E301+E310</f>
        <v>26186.1</v>
      </c>
      <c r="F300" s="176">
        <f>F301+F310</f>
        <v>5883</v>
      </c>
    </row>
    <row r="301" spans="1:6" s="4" customFormat="1" ht="25.5">
      <c r="A301" s="142" t="s">
        <v>549</v>
      </c>
      <c r="B301" s="116" t="s">
        <v>225</v>
      </c>
      <c r="C301" s="116"/>
      <c r="D301" s="183">
        <f>D302+D307</f>
        <v>6204.8</v>
      </c>
      <c r="E301" s="183">
        <f>E302+E307</f>
        <v>3984.8</v>
      </c>
      <c r="F301" s="183">
        <f>F302+F307</f>
        <v>2220</v>
      </c>
    </row>
    <row r="302" spans="1:6" s="1" customFormat="1" ht="12.75">
      <c r="A302" s="64" t="s">
        <v>318</v>
      </c>
      <c r="B302" s="117" t="s">
        <v>39</v>
      </c>
      <c r="C302" s="117"/>
      <c r="D302" s="177">
        <f>D304+D306</f>
        <v>1584.8</v>
      </c>
      <c r="E302" s="177">
        <f>E304+E306</f>
        <v>1584.8</v>
      </c>
      <c r="F302" s="177">
        <f>F304+F306</f>
        <v>0</v>
      </c>
    </row>
    <row r="303" spans="1:6" ht="15.75">
      <c r="A303" s="60" t="s">
        <v>226</v>
      </c>
      <c r="B303" s="117" t="s">
        <v>39</v>
      </c>
      <c r="C303" s="117" t="s">
        <v>188</v>
      </c>
      <c r="D303" s="177">
        <f>D304</f>
        <v>1274.8</v>
      </c>
      <c r="E303" s="177">
        <f>E304</f>
        <v>1274.8</v>
      </c>
      <c r="F303" s="177">
        <f>F304</f>
        <v>0</v>
      </c>
    </row>
    <row r="304" spans="1:6" ht="15.75">
      <c r="A304" s="60" t="s">
        <v>189</v>
      </c>
      <c r="B304" s="117" t="s">
        <v>39</v>
      </c>
      <c r="C304" s="117" t="s">
        <v>187</v>
      </c>
      <c r="D304" s="177">
        <v>1274.8</v>
      </c>
      <c r="E304" s="177">
        <v>1274.8</v>
      </c>
      <c r="F304" s="177">
        <f>D304-E304</f>
        <v>0</v>
      </c>
    </row>
    <row r="305" spans="1:6" s="4" customFormat="1" ht="25.5">
      <c r="A305" s="64" t="s">
        <v>190</v>
      </c>
      <c r="B305" s="117" t="s">
        <v>39</v>
      </c>
      <c r="C305" s="117" t="s">
        <v>178</v>
      </c>
      <c r="D305" s="177">
        <f>D306</f>
        <v>310</v>
      </c>
      <c r="E305" s="177">
        <f>E306</f>
        <v>310</v>
      </c>
      <c r="F305" s="177">
        <f>F306</f>
        <v>0</v>
      </c>
    </row>
    <row r="306" spans="1:6" s="4" customFormat="1" ht="12.75">
      <c r="A306" s="64" t="s">
        <v>191</v>
      </c>
      <c r="B306" s="117" t="s">
        <v>39</v>
      </c>
      <c r="C306" s="117" t="s">
        <v>192</v>
      </c>
      <c r="D306" s="177">
        <v>310</v>
      </c>
      <c r="E306" s="177">
        <v>310</v>
      </c>
      <c r="F306" s="177">
        <f>D306-E306</f>
        <v>0</v>
      </c>
    </row>
    <row r="307" spans="1:6" s="4" customFormat="1" ht="18" customHeight="1">
      <c r="A307" s="64" t="s">
        <v>308</v>
      </c>
      <c r="B307" s="117" t="s">
        <v>265</v>
      </c>
      <c r="C307" s="117"/>
      <c r="D307" s="177">
        <f aca="true" t="shared" si="65" ref="D307:F308">D308</f>
        <v>4620</v>
      </c>
      <c r="E307" s="177">
        <f t="shared" si="65"/>
        <v>2400</v>
      </c>
      <c r="F307" s="177">
        <f t="shared" si="65"/>
        <v>2220</v>
      </c>
    </row>
    <row r="308" spans="1:6" s="16" customFormat="1" ht="26.25">
      <c r="A308" s="64" t="s">
        <v>190</v>
      </c>
      <c r="B308" s="117" t="s">
        <v>265</v>
      </c>
      <c r="C308" s="117" t="s">
        <v>178</v>
      </c>
      <c r="D308" s="177">
        <f t="shared" si="65"/>
        <v>4620</v>
      </c>
      <c r="E308" s="177">
        <f t="shared" si="65"/>
        <v>2400</v>
      </c>
      <c r="F308" s="177">
        <f t="shared" si="65"/>
        <v>2220</v>
      </c>
    </row>
    <row r="309" spans="1:6" ht="15.75">
      <c r="A309" s="64" t="s">
        <v>191</v>
      </c>
      <c r="B309" s="117" t="s">
        <v>265</v>
      </c>
      <c r="C309" s="117" t="s">
        <v>192</v>
      </c>
      <c r="D309" s="177">
        <v>4620</v>
      </c>
      <c r="E309" s="177">
        <v>2400</v>
      </c>
      <c r="F309" s="177">
        <f>D309-E309</f>
        <v>2220</v>
      </c>
    </row>
    <row r="310" spans="1:6" ht="26.25">
      <c r="A310" s="142" t="s">
        <v>353</v>
      </c>
      <c r="B310" s="116" t="s">
        <v>40</v>
      </c>
      <c r="C310" s="116"/>
      <c r="D310" s="183">
        <f>D311+D314+D317+D320+D323+D326+D329+D332+D335+D338</f>
        <v>25864.3</v>
      </c>
      <c r="E310" s="183">
        <f>E311+E314+E317+E320+E323+E326+E329+E332+E335+E338</f>
        <v>22201.3</v>
      </c>
      <c r="F310" s="183">
        <f>F311+F314+F317+F320+F323+F326+F329+F332+F335+F338</f>
        <v>3663</v>
      </c>
    </row>
    <row r="311" spans="1:6" ht="15.75">
      <c r="A311" s="64" t="s">
        <v>104</v>
      </c>
      <c r="B311" s="117" t="s">
        <v>366</v>
      </c>
      <c r="C311" s="117"/>
      <c r="D311" s="177">
        <f aca="true" t="shared" si="66" ref="D311:F312">D312</f>
        <v>15524.5</v>
      </c>
      <c r="E311" s="177">
        <f t="shared" si="66"/>
        <v>15524.5</v>
      </c>
      <c r="F311" s="177">
        <f t="shared" si="66"/>
        <v>0</v>
      </c>
    </row>
    <row r="312" spans="1:6" ht="26.25">
      <c r="A312" s="64" t="s">
        <v>190</v>
      </c>
      <c r="B312" s="117" t="s">
        <v>366</v>
      </c>
      <c r="C312" s="117" t="s">
        <v>178</v>
      </c>
      <c r="D312" s="177">
        <f t="shared" si="66"/>
        <v>15524.5</v>
      </c>
      <c r="E312" s="177">
        <f t="shared" si="66"/>
        <v>15524.5</v>
      </c>
      <c r="F312" s="177">
        <f t="shared" si="66"/>
        <v>0</v>
      </c>
    </row>
    <row r="313" spans="1:6" ht="15.75">
      <c r="A313" s="64" t="s">
        <v>191</v>
      </c>
      <c r="B313" s="117" t="s">
        <v>366</v>
      </c>
      <c r="C313" s="117" t="s">
        <v>192</v>
      </c>
      <c r="D313" s="177">
        <v>15524.5</v>
      </c>
      <c r="E313" s="177">
        <v>15524.5</v>
      </c>
      <c r="F313" s="177">
        <f>D313-E313</f>
        <v>0</v>
      </c>
    </row>
    <row r="314" spans="1:6" ht="25.5" customHeight="1">
      <c r="A314" s="303" t="s">
        <v>632</v>
      </c>
      <c r="B314" s="117" t="s">
        <v>599</v>
      </c>
      <c r="C314" s="117"/>
      <c r="D314" s="177">
        <f aca="true" t="shared" si="67" ref="D314:F315">D315</f>
        <v>25</v>
      </c>
      <c r="E314" s="177">
        <f t="shared" si="67"/>
        <v>25</v>
      </c>
      <c r="F314" s="177">
        <f t="shared" si="67"/>
        <v>0</v>
      </c>
    </row>
    <row r="315" spans="1:6" ht="26.25">
      <c r="A315" s="64" t="s">
        <v>190</v>
      </c>
      <c r="B315" s="117" t="s">
        <v>599</v>
      </c>
      <c r="C315" s="117" t="s">
        <v>178</v>
      </c>
      <c r="D315" s="177">
        <f t="shared" si="67"/>
        <v>25</v>
      </c>
      <c r="E315" s="177">
        <f t="shared" si="67"/>
        <v>25</v>
      </c>
      <c r="F315" s="177">
        <f t="shared" si="67"/>
        <v>0</v>
      </c>
    </row>
    <row r="316" spans="1:6" ht="15.75">
      <c r="A316" s="64" t="s">
        <v>191</v>
      </c>
      <c r="B316" s="117" t="s">
        <v>599</v>
      </c>
      <c r="C316" s="117" t="s">
        <v>192</v>
      </c>
      <c r="D316" s="177">
        <v>25</v>
      </c>
      <c r="E316" s="177">
        <v>25</v>
      </c>
      <c r="F316" s="177">
        <f>D316-E316</f>
        <v>0</v>
      </c>
    </row>
    <row r="317" spans="1:6" ht="15.75">
      <c r="A317" s="64" t="s">
        <v>216</v>
      </c>
      <c r="B317" s="117" t="s">
        <v>367</v>
      </c>
      <c r="C317" s="117"/>
      <c r="D317" s="177">
        <f aca="true" t="shared" si="68" ref="D317:F318">D318</f>
        <v>100</v>
      </c>
      <c r="E317" s="177">
        <f t="shared" si="68"/>
        <v>100</v>
      </c>
      <c r="F317" s="177">
        <f t="shared" si="68"/>
        <v>0</v>
      </c>
    </row>
    <row r="318" spans="1:6" ht="26.25">
      <c r="A318" s="64" t="s">
        <v>190</v>
      </c>
      <c r="B318" s="117" t="s">
        <v>367</v>
      </c>
      <c r="C318" s="117" t="s">
        <v>178</v>
      </c>
      <c r="D318" s="177">
        <f t="shared" si="68"/>
        <v>100</v>
      </c>
      <c r="E318" s="177">
        <f t="shared" si="68"/>
        <v>100</v>
      </c>
      <c r="F318" s="177">
        <f t="shared" si="68"/>
        <v>0</v>
      </c>
    </row>
    <row r="319" spans="1:6" s="1" customFormat="1" ht="12.75">
      <c r="A319" s="64" t="s">
        <v>191</v>
      </c>
      <c r="B319" s="117" t="s">
        <v>367</v>
      </c>
      <c r="C319" s="117" t="s">
        <v>192</v>
      </c>
      <c r="D319" s="177">
        <v>100</v>
      </c>
      <c r="E319" s="177">
        <v>100</v>
      </c>
      <c r="F319" s="177">
        <f>D319-E319</f>
        <v>0</v>
      </c>
    </row>
    <row r="320" spans="1:6" s="1" customFormat="1" ht="12.75">
      <c r="A320" s="64" t="s">
        <v>7</v>
      </c>
      <c r="B320" s="117" t="s">
        <v>600</v>
      </c>
      <c r="C320" s="117"/>
      <c r="D320" s="177">
        <f aca="true" t="shared" si="69" ref="D320:F321">D321</f>
        <v>1500</v>
      </c>
      <c r="E320" s="177">
        <f t="shared" si="69"/>
        <v>1500</v>
      </c>
      <c r="F320" s="177">
        <f t="shared" si="69"/>
        <v>0</v>
      </c>
    </row>
    <row r="321" spans="1:6" s="1" customFormat="1" ht="25.5">
      <c r="A321" s="64" t="s">
        <v>190</v>
      </c>
      <c r="B321" s="117" t="s">
        <v>600</v>
      </c>
      <c r="C321" s="117" t="s">
        <v>178</v>
      </c>
      <c r="D321" s="177">
        <f t="shared" si="69"/>
        <v>1500</v>
      </c>
      <c r="E321" s="177">
        <f t="shared" si="69"/>
        <v>1500</v>
      </c>
      <c r="F321" s="177">
        <f t="shared" si="69"/>
        <v>0</v>
      </c>
    </row>
    <row r="322" spans="1:6" s="1" customFormat="1" ht="12.75">
      <c r="A322" s="64" t="s">
        <v>191</v>
      </c>
      <c r="B322" s="117" t="s">
        <v>600</v>
      </c>
      <c r="C322" s="117" t="s">
        <v>192</v>
      </c>
      <c r="D322" s="177">
        <f>100+1400</f>
        <v>1500</v>
      </c>
      <c r="E322" s="177">
        <f>100+1400</f>
        <v>1500</v>
      </c>
      <c r="F322" s="177">
        <f>D322-E322</f>
        <v>0</v>
      </c>
    </row>
    <row r="323" spans="1:6" s="1" customFormat="1" ht="25.5">
      <c r="A323" s="64" t="s">
        <v>267</v>
      </c>
      <c r="B323" s="117" t="s">
        <v>368</v>
      </c>
      <c r="C323" s="117"/>
      <c r="D323" s="177">
        <f aca="true" t="shared" si="70" ref="D323:F324">D324</f>
        <v>3.5</v>
      </c>
      <c r="E323" s="177">
        <f t="shared" si="70"/>
        <v>3.5</v>
      </c>
      <c r="F323" s="177">
        <f t="shared" si="70"/>
        <v>0</v>
      </c>
    </row>
    <row r="324" spans="1:6" ht="26.25">
      <c r="A324" s="64" t="s">
        <v>190</v>
      </c>
      <c r="B324" s="117" t="s">
        <v>368</v>
      </c>
      <c r="C324" s="117" t="s">
        <v>290</v>
      </c>
      <c r="D324" s="177">
        <f t="shared" si="70"/>
        <v>3.5</v>
      </c>
      <c r="E324" s="177">
        <f t="shared" si="70"/>
        <v>3.5</v>
      </c>
      <c r="F324" s="177">
        <f t="shared" si="70"/>
        <v>0</v>
      </c>
    </row>
    <row r="325" spans="1:6" s="1" customFormat="1" ht="12.75">
      <c r="A325" s="64" t="s">
        <v>191</v>
      </c>
      <c r="B325" s="117" t="s">
        <v>368</v>
      </c>
      <c r="C325" s="117" t="s">
        <v>192</v>
      </c>
      <c r="D325" s="177">
        <v>3.5</v>
      </c>
      <c r="E325" s="177">
        <v>3.5</v>
      </c>
      <c r="F325" s="177">
        <f>D325-E325</f>
        <v>0</v>
      </c>
    </row>
    <row r="326" spans="1:6" s="1" customFormat="1" ht="12.75">
      <c r="A326" s="64" t="s">
        <v>268</v>
      </c>
      <c r="B326" s="117" t="s">
        <v>369</v>
      </c>
      <c r="C326" s="117"/>
      <c r="D326" s="177">
        <f aca="true" t="shared" si="71" ref="D326:F327">D327</f>
        <v>235</v>
      </c>
      <c r="E326" s="177">
        <f t="shared" si="71"/>
        <v>235</v>
      </c>
      <c r="F326" s="177">
        <f t="shared" si="71"/>
        <v>0</v>
      </c>
    </row>
    <row r="327" spans="1:6" s="1" customFormat="1" ht="25.5">
      <c r="A327" s="64" t="s">
        <v>190</v>
      </c>
      <c r="B327" s="117" t="s">
        <v>369</v>
      </c>
      <c r="C327" s="117" t="s">
        <v>290</v>
      </c>
      <c r="D327" s="177">
        <f t="shared" si="71"/>
        <v>235</v>
      </c>
      <c r="E327" s="177">
        <f t="shared" si="71"/>
        <v>235</v>
      </c>
      <c r="F327" s="177">
        <f t="shared" si="71"/>
        <v>0</v>
      </c>
    </row>
    <row r="328" spans="1:6" s="1" customFormat="1" ht="12.75">
      <c r="A328" s="64" t="s">
        <v>191</v>
      </c>
      <c r="B328" s="117" t="s">
        <v>369</v>
      </c>
      <c r="C328" s="117" t="s">
        <v>192</v>
      </c>
      <c r="D328" s="177">
        <v>235</v>
      </c>
      <c r="E328" s="177">
        <v>235</v>
      </c>
      <c r="F328" s="177">
        <f>D328-E328</f>
        <v>0</v>
      </c>
    </row>
    <row r="329" spans="1:6" s="1" customFormat="1" ht="12.75">
      <c r="A329" s="64" t="s">
        <v>269</v>
      </c>
      <c r="B329" s="117" t="s">
        <v>666</v>
      </c>
      <c r="C329" s="117"/>
      <c r="D329" s="177">
        <f aca="true" t="shared" si="72" ref="D329:F330">D330</f>
        <v>1263.3</v>
      </c>
      <c r="E329" s="177">
        <f t="shared" si="72"/>
        <v>1263.3</v>
      </c>
      <c r="F329" s="177">
        <f t="shared" si="72"/>
        <v>0</v>
      </c>
    </row>
    <row r="330" spans="1:6" s="1" customFormat="1" ht="25.5">
      <c r="A330" s="64" t="s">
        <v>190</v>
      </c>
      <c r="B330" s="117" t="s">
        <v>666</v>
      </c>
      <c r="C330" s="117" t="s">
        <v>290</v>
      </c>
      <c r="D330" s="177">
        <f t="shared" si="72"/>
        <v>1263.3</v>
      </c>
      <c r="E330" s="177">
        <f t="shared" si="72"/>
        <v>1263.3</v>
      </c>
      <c r="F330" s="177">
        <f t="shared" si="72"/>
        <v>0</v>
      </c>
    </row>
    <row r="331" spans="1:6" s="1" customFormat="1" ht="12.75">
      <c r="A331" s="64" t="s">
        <v>191</v>
      </c>
      <c r="B331" s="117" t="s">
        <v>666</v>
      </c>
      <c r="C331" s="117" t="s">
        <v>192</v>
      </c>
      <c r="D331" s="177">
        <f>300+663.3+300</f>
        <v>1263.3</v>
      </c>
      <c r="E331" s="177">
        <f>300+663.3+300</f>
        <v>1263.3</v>
      </c>
      <c r="F331" s="177">
        <f>D331-E331</f>
        <v>0</v>
      </c>
    </row>
    <row r="332" spans="1:6" s="1" customFormat="1" ht="12.75">
      <c r="A332" s="64" t="s">
        <v>270</v>
      </c>
      <c r="B332" s="117" t="s">
        <v>370</v>
      </c>
      <c r="C332" s="117"/>
      <c r="D332" s="177">
        <f aca="true" t="shared" si="73" ref="D332:F333">D333</f>
        <v>900</v>
      </c>
      <c r="E332" s="177">
        <f t="shared" si="73"/>
        <v>900</v>
      </c>
      <c r="F332" s="177">
        <f t="shared" si="73"/>
        <v>0</v>
      </c>
    </row>
    <row r="333" spans="1:6" s="1" customFormat="1" ht="25.5">
      <c r="A333" s="64" t="s">
        <v>190</v>
      </c>
      <c r="B333" s="117" t="s">
        <v>370</v>
      </c>
      <c r="C333" s="117" t="s">
        <v>290</v>
      </c>
      <c r="D333" s="177">
        <f t="shared" si="73"/>
        <v>900</v>
      </c>
      <c r="E333" s="177">
        <f t="shared" si="73"/>
        <v>900</v>
      </c>
      <c r="F333" s="177">
        <f t="shared" si="73"/>
        <v>0</v>
      </c>
    </row>
    <row r="334" spans="1:6" s="1" customFormat="1" ht="12.75">
      <c r="A334" s="64" t="s">
        <v>191</v>
      </c>
      <c r="B334" s="117" t="s">
        <v>370</v>
      </c>
      <c r="C334" s="117" t="s">
        <v>192</v>
      </c>
      <c r="D334" s="177">
        <v>900</v>
      </c>
      <c r="E334" s="177">
        <v>900</v>
      </c>
      <c r="F334" s="177">
        <f>D334-E334</f>
        <v>0</v>
      </c>
    </row>
    <row r="335" spans="1:6" s="1" customFormat="1" ht="12.75">
      <c r="A335" s="64" t="s">
        <v>308</v>
      </c>
      <c r="B335" s="117" t="s">
        <v>371</v>
      </c>
      <c r="C335" s="117"/>
      <c r="D335" s="177">
        <f aca="true" t="shared" si="74" ref="D335:F336">D336</f>
        <v>6263</v>
      </c>
      <c r="E335" s="177">
        <f t="shared" si="74"/>
        <v>2600</v>
      </c>
      <c r="F335" s="177">
        <f t="shared" si="74"/>
        <v>3663</v>
      </c>
    </row>
    <row r="336" spans="1:6" s="1" customFormat="1" ht="25.5">
      <c r="A336" s="64" t="s">
        <v>190</v>
      </c>
      <c r="B336" s="117" t="s">
        <v>371</v>
      </c>
      <c r="C336" s="117" t="s">
        <v>178</v>
      </c>
      <c r="D336" s="177">
        <f t="shared" si="74"/>
        <v>6263</v>
      </c>
      <c r="E336" s="177">
        <f t="shared" si="74"/>
        <v>2600</v>
      </c>
      <c r="F336" s="177">
        <f t="shared" si="74"/>
        <v>3663</v>
      </c>
    </row>
    <row r="337" spans="1:6" s="8" customFormat="1" ht="12.75">
      <c r="A337" s="64" t="s">
        <v>191</v>
      </c>
      <c r="B337" s="117" t="s">
        <v>371</v>
      </c>
      <c r="C337" s="117" t="s">
        <v>192</v>
      </c>
      <c r="D337" s="177">
        <v>6263</v>
      </c>
      <c r="E337" s="177">
        <f>900+1700</f>
        <v>2600</v>
      </c>
      <c r="F337" s="177">
        <f>D337-E337</f>
        <v>3663</v>
      </c>
    </row>
    <row r="338" spans="1:6" s="150" customFormat="1" ht="38.25">
      <c r="A338" s="148" t="s">
        <v>553</v>
      </c>
      <c r="B338" s="149" t="s">
        <v>419</v>
      </c>
      <c r="C338" s="149"/>
      <c r="D338" s="191">
        <f aca="true" t="shared" si="75" ref="D338:F339">D339</f>
        <v>50</v>
      </c>
      <c r="E338" s="191">
        <f t="shared" si="75"/>
        <v>50</v>
      </c>
      <c r="F338" s="191">
        <f t="shared" si="75"/>
        <v>0</v>
      </c>
    </row>
    <row r="339" spans="1:6" s="8" customFormat="1" ht="25.5">
      <c r="A339" s="64" t="s">
        <v>190</v>
      </c>
      <c r="B339" s="117" t="s">
        <v>419</v>
      </c>
      <c r="C339" s="117" t="s">
        <v>290</v>
      </c>
      <c r="D339" s="177">
        <f t="shared" si="75"/>
        <v>50</v>
      </c>
      <c r="E339" s="177">
        <f t="shared" si="75"/>
        <v>50</v>
      </c>
      <c r="F339" s="177">
        <f t="shared" si="75"/>
        <v>0</v>
      </c>
    </row>
    <row r="340" spans="1:6" s="8" customFormat="1" ht="12.75">
      <c r="A340" s="64" t="s">
        <v>191</v>
      </c>
      <c r="B340" s="117" t="s">
        <v>419</v>
      </c>
      <c r="C340" s="117" t="s">
        <v>192</v>
      </c>
      <c r="D340" s="177">
        <v>50</v>
      </c>
      <c r="E340" s="177">
        <v>50</v>
      </c>
      <c r="F340" s="177">
        <f>D340-E340</f>
        <v>0</v>
      </c>
    </row>
    <row r="341" spans="1:6" s="8" customFormat="1" ht="25.5">
      <c r="A341" s="126" t="s">
        <v>437</v>
      </c>
      <c r="B341" s="127" t="s">
        <v>13</v>
      </c>
      <c r="C341" s="127"/>
      <c r="D341" s="176">
        <f>D342+D349+D352</f>
        <v>695</v>
      </c>
      <c r="E341" s="176">
        <f>E342+E349+E352</f>
        <v>695</v>
      </c>
      <c r="F341" s="176">
        <f>F342+F349+F352</f>
        <v>0</v>
      </c>
    </row>
    <row r="342" spans="1:6" s="8" customFormat="1" ht="12.75">
      <c r="A342" s="46" t="s">
        <v>93</v>
      </c>
      <c r="B342" s="117" t="s">
        <v>14</v>
      </c>
      <c r="C342" s="139"/>
      <c r="D342" s="177">
        <f>D343+D345+D347</f>
        <v>510</v>
      </c>
      <c r="E342" s="177">
        <f>E343+E345+E347</f>
        <v>510</v>
      </c>
      <c r="F342" s="177">
        <f>F343+F345+F347</f>
        <v>0</v>
      </c>
    </row>
    <row r="343" spans="1:6" s="8" customFormat="1" ht="12.75">
      <c r="A343" s="60" t="s">
        <v>226</v>
      </c>
      <c r="B343" s="117" t="s">
        <v>14</v>
      </c>
      <c r="C343" s="117" t="s">
        <v>188</v>
      </c>
      <c r="D343" s="177">
        <f>D344</f>
        <v>200</v>
      </c>
      <c r="E343" s="177">
        <f>E344</f>
        <v>200</v>
      </c>
      <c r="F343" s="177">
        <f>F344</f>
        <v>0</v>
      </c>
    </row>
    <row r="344" spans="1:6" s="8" customFormat="1" ht="12.75">
      <c r="A344" s="60" t="s">
        <v>189</v>
      </c>
      <c r="B344" s="117" t="s">
        <v>14</v>
      </c>
      <c r="C344" s="117" t="s">
        <v>187</v>
      </c>
      <c r="D344" s="177">
        <v>200</v>
      </c>
      <c r="E344" s="177">
        <v>200</v>
      </c>
      <c r="F344" s="177">
        <f>D344-E344</f>
        <v>0</v>
      </c>
    </row>
    <row r="345" spans="1:6" s="8" customFormat="1" ht="25.5">
      <c r="A345" s="50" t="s">
        <v>190</v>
      </c>
      <c r="B345" s="117" t="s">
        <v>14</v>
      </c>
      <c r="C345" s="117" t="s">
        <v>178</v>
      </c>
      <c r="D345" s="177">
        <f>D346</f>
        <v>10</v>
      </c>
      <c r="E345" s="177">
        <f>E346</f>
        <v>10</v>
      </c>
      <c r="F345" s="177">
        <f>F346</f>
        <v>0</v>
      </c>
    </row>
    <row r="346" spans="1:6" s="8" customFormat="1" ht="12.75">
      <c r="A346" s="50" t="s">
        <v>191</v>
      </c>
      <c r="B346" s="117" t="s">
        <v>14</v>
      </c>
      <c r="C346" s="117" t="s">
        <v>192</v>
      </c>
      <c r="D346" s="177">
        <v>10</v>
      </c>
      <c r="E346" s="177">
        <v>10</v>
      </c>
      <c r="F346" s="177">
        <f>D346-E346</f>
        <v>0</v>
      </c>
    </row>
    <row r="347" spans="1:6" s="1" customFormat="1" ht="12.75">
      <c r="A347" s="46" t="s">
        <v>90</v>
      </c>
      <c r="B347" s="117" t="s">
        <v>14</v>
      </c>
      <c r="C347" s="117" t="s">
        <v>87</v>
      </c>
      <c r="D347" s="177">
        <f>D348</f>
        <v>300</v>
      </c>
      <c r="E347" s="177">
        <f>E348</f>
        <v>300</v>
      </c>
      <c r="F347" s="177">
        <f>F348</f>
        <v>0</v>
      </c>
    </row>
    <row r="348" spans="1:6" s="1" customFormat="1" ht="25.5">
      <c r="A348" s="46" t="s">
        <v>228</v>
      </c>
      <c r="B348" s="117" t="s">
        <v>14</v>
      </c>
      <c r="C348" s="117" t="s">
        <v>88</v>
      </c>
      <c r="D348" s="177">
        <v>300</v>
      </c>
      <c r="E348" s="177">
        <v>300</v>
      </c>
      <c r="F348" s="177">
        <f>D348-E348</f>
        <v>0</v>
      </c>
    </row>
    <row r="349" spans="1:6" s="1" customFormat="1" ht="12.75">
      <c r="A349" s="46" t="s">
        <v>122</v>
      </c>
      <c r="B349" s="117" t="s">
        <v>277</v>
      </c>
      <c r="C349" s="117"/>
      <c r="D349" s="177">
        <f aca="true" t="shared" si="76" ref="D349:F350">D350</f>
        <v>35</v>
      </c>
      <c r="E349" s="177">
        <f t="shared" si="76"/>
        <v>35</v>
      </c>
      <c r="F349" s="177">
        <f t="shared" si="76"/>
        <v>0</v>
      </c>
    </row>
    <row r="350" spans="1:6" s="1" customFormat="1" ht="12.75">
      <c r="A350" s="60" t="s">
        <v>226</v>
      </c>
      <c r="B350" s="117" t="s">
        <v>277</v>
      </c>
      <c r="C350" s="117" t="s">
        <v>188</v>
      </c>
      <c r="D350" s="177">
        <f t="shared" si="76"/>
        <v>35</v>
      </c>
      <c r="E350" s="177">
        <f t="shared" si="76"/>
        <v>35</v>
      </c>
      <c r="F350" s="177">
        <f t="shared" si="76"/>
        <v>0</v>
      </c>
    </row>
    <row r="351" spans="1:6" s="1" customFormat="1" ht="12.75">
      <c r="A351" s="60" t="s">
        <v>189</v>
      </c>
      <c r="B351" s="117" t="s">
        <v>277</v>
      </c>
      <c r="C351" s="117" t="s">
        <v>187</v>
      </c>
      <c r="D351" s="177">
        <v>35</v>
      </c>
      <c r="E351" s="177">
        <v>35</v>
      </c>
      <c r="F351" s="177">
        <f>D351-E351</f>
        <v>0</v>
      </c>
    </row>
    <row r="352" spans="1:6" s="1" customFormat="1" ht="25.5">
      <c r="A352" s="46" t="s">
        <v>501</v>
      </c>
      <c r="B352" s="117" t="s">
        <v>500</v>
      </c>
      <c r="C352" s="117"/>
      <c r="D352" s="177">
        <f aca="true" t="shared" si="77" ref="D352:F353">D353</f>
        <v>150</v>
      </c>
      <c r="E352" s="177">
        <f t="shared" si="77"/>
        <v>150</v>
      </c>
      <c r="F352" s="177">
        <f t="shared" si="77"/>
        <v>0</v>
      </c>
    </row>
    <row r="353" spans="1:6" s="1" customFormat="1" ht="12.75">
      <c r="A353" s="46" t="s">
        <v>90</v>
      </c>
      <c r="B353" s="117" t="s">
        <v>500</v>
      </c>
      <c r="C353" s="117" t="s">
        <v>87</v>
      </c>
      <c r="D353" s="177">
        <f t="shared" si="77"/>
        <v>150</v>
      </c>
      <c r="E353" s="177">
        <f t="shared" si="77"/>
        <v>150</v>
      </c>
      <c r="F353" s="177">
        <f t="shared" si="77"/>
        <v>0</v>
      </c>
    </row>
    <row r="354" spans="1:6" s="1" customFormat="1" ht="25.5">
      <c r="A354" s="46" t="s">
        <v>228</v>
      </c>
      <c r="B354" s="117" t="s">
        <v>500</v>
      </c>
      <c r="C354" s="117" t="s">
        <v>88</v>
      </c>
      <c r="D354" s="177">
        <v>150</v>
      </c>
      <c r="E354" s="177">
        <v>150</v>
      </c>
      <c r="F354" s="177">
        <f>D354-E354</f>
        <v>0</v>
      </c>
    </row>
    <row r="355" spans="1:6" s="1" customFormat="1" ht="27.75" customHeight="1">
      <c r="A355" s="131" t="s">
        <v>479</v>
      </c>
      <c r="B355" s="127" t="s">
        <v>74</v>
      </c>
      <c r="C355" s="127"/>
      <c r="D355" s="176">
        <f>D356+D408+D423</f>
        <v>212241.82800000004</v>
      </c>
      <c r="E355" s="176">
        <f>E356+E408+E423</f>
        <v>202241.82800000004</v>
      </c>
      <c r="F355" s="176">
        <f>F356+F408+F423</f>
        <v>10000</v>
      </c>
    </row>
    <row r="356" spans="1:6" s="1" customFormat="1" ht="12.75">
      <c r="A356" s="118" t="s">
        <v>480</v>
      </c>
      <c r="B356" s="116" t="s">
        <v>75</v>
      </c>
      <c r="C356" s="117"/>
      <c r="D356" s="183">
        <f>D357+D360+D363+D366+D372+D375+D378+D381+D384+D387+D390+D393+D396+D402+D405+D399+D369</f>
        <v>157196.84300000005</v>
      </c>
      <c r="E356" s="183">
        <f>E357+E360+E363+E366+E372+E375+E378+E381+E384+E387+E390+E393+E396+E402+E405</f>
        <v>147196.84300000002</v>
      </c>
      <c r="F356" s="183">
        <f>F357+F360+F363+F366+F372+F375+F378+F381+F384+F387+F390+F393+F396+F402+F405+F399+F369</f>
        <v>10000</v>
      </c>
    </row>
    <row r="357" spans="1:6" s="1" customFormat="1" ht="12.75">
      <c r="A357" s="90" t="s">
        <v>292</v>
      </c>
      <c r="B357" s="117" t="s">
        <v>223</v>
      </c>
      <c r="C357" s="117"/>
      <c r="D357" s="177">
        <f aca="true" t="shared" si="78" ref="D357:F358">D358</f>
        <v>112073.4</v>
      </c>
      <c r="E357" s="177">
        <f t="shared" si="78"/>
        <v>112073.4</v>
      </c>
      <c r="F357" s="177">
        <f t="shared" si="78"/>
        <v>0</v>
      </c>
    </row>
    <row r="358" spans="1:6" s="1" customFormat="1" ht="25.5">
      <c r="A358" s="63" t="s">
        <v>190</v>
      </c>
      <c r="B358" s="117" t="s">
        <v>223</v>
      </c>
      <c r="C358" s="117" t="s">
        <v>178</v>
      </c>
      <c r="D358" s="182">
        <f t="shared" si="78"/>
        <v>112073.4</v>
      </c>
      <c r="E358" s="182">
        <f t="shared" si="78"/>
        <v>112073.4</v>
      </c>
      <c r="F358" s="182">
        <f t="shared" si="78"/>
        <v>0</v>
      </c>
    </row>
    <row r="359" spans="1:6" s="1" customFormat="1" ht="12.75">
      <c r="A359" s="50" t="s">
        <v>191</v>
      </c>
      <c r="B359" s="117" t="s">
        <v>223</v>
      </c>
      <c r="C359" s="117" t="s">
        <v>192</v>
      </c>
      <c r="D359" s="182">
        <v>112073.4</v>
      </c>
      <c r="E359" s="182">
        <v>112073.4</v>
      </c>
      <c r="F359" s="177">
        <f>D359-E359</f>
        <v>0</v>
      </c>
    </row>
    <row r="360" spans="1:6" s="1" customFormat="1" ht="12.75">
      <c r="A360" s="71" t="s">
        <v>216</v>
      </c>
      <c r="B360" s="117" t="s">
        <v>293</v>
      </c>
      <c r="C360" s="117"/>
      <c r="D360" s="177">
        <f aca="true" t="shared" si="79" ref="D360:F361">D361</f>
        <v>723.3</v>
      </c>
      <c r="E360" s="177">
        <f t="shared" si="79"/>
        <v>723.3</v>
      </c>
      <c r="F360" s="177">
        <f t="shared" si="79"/>
        <v>0</v>
      </c>
    </row>
    <row r="361" spans="1:6" s="1" customFormat="1" ht="25.5">
      <c r="A361" s="63" t="s">
        <v>190</v>
      </c>
      <c r="B361" s="117" t="s">
        <v>293</v>
      </c>
      <c r="C361" s="117" t="s">
        <v>178</v>
      </c>
      <c r="D361" s="182">
        <f t="shared" si="79"/>
        <v>723.3</v>
      </c>
      <c r="E361" s="182">
        <f t="shared" si="79"/>
        <v>723.3</v>
      </c>
      <c r="F361" s="182">
        <f t="shared" si="79"/>
        <v>0</v>
      </c>
    </row>
    <row r="362" spans="1:6" s="1" customFormat="1" ht="12.75">
      <c r="A362" s="50" t="s">
        <v>191</v>
      </c>
      <c r="B362" s="117" t="s">
        <v>293</v>
      </c>
      <c r="C362" s="117" t="s">
        <v>192</v>
      </c>
      <c r="D362" s="182">
        <v>723.3</v>
      </c>
      <c r="E362" s="182">
        <v>723.3</v>
      </c>
      <c r="F362" s="177">
        <f>D362-E362</f>
        <v>0</v>
      </c>
    </row>
    <row r="363" spans="1:6" s="1" customFormat="1" ht="12.75">
      <c r="A363" s="71" t="s">
        <v>271</v>
      </c>
      <c r="B363" s="117" t="s">
        <v>294</v>
      </c>
      <c r="C363" s="117"/>
      <c r="D363" s="177">
        <f aca="true" t="shared" si="80" ref="D363:F364">D364</f>
        <v>310.4</v>
      </c>
      <c r="E363" s="177">
        <f t="shared" si="80"/>
        <v>310.4</v>
      </c>
      <c r="F363" s="177">
        <f t="shared" si="80"/>
        <v>0</v>
      </c>
    </row>
    <row r="364" spans="1:6" s="1" customFormat="1" ht="25.5">
      <c r="A364" s="63" t="s">
        <v>190</v>
      </c>
      <c r="B364" s="117" t="s">
        <v>294</v>
      </c>
      <c r="C364" s="117" t="s">
        <v>178</v>
      </c>
      <c r="D364" s="182">
        <f t="shared" si="80"/>
        <v>310.4</v>
      </c>
      <c r="E364" s="182">
        <f t="shared" si="80"/>
        <v>310.4</v>
      </c>
      <c r="F364" s="182">
        <f t="shared" si="80"/>
        <v>0</v>
      </c>
    </row>
    <row r="365" spans="1:6" s="1" customFormat="1" ht="12.75">
      <c r="A365" s="50" t="s">
        <v>191</v>
      </c>
      <c r="B365" s="117" t="s">
        <v>294</v>
      </c>
      <c r="C365" s="117" t="s">
        <v>192</v>
      </c>
      <c r="D365" s="182">
        <v>310.4</v>
      </c>
      <c r="E365" s="182">
        <v>310.4</v>
      </c>
      <c r="F365" s="177">
        <f>D365-E365</f>
        <v>0</v>
      </c>
    </row>
    <row r="366" spans="1:6" s="1" customFormat="1" ht="25.5">
      <c r="A366" s="303" t="s">
        <v>632</v>
      </c>
      <c r="B366" s="117" t="s">
        <v>411</v>
      </c>
      <c r="C366" s="117"/>
      <c r="D366" s="182">
        <f aca="true" t="shared" si="81" ref="D366:F367">D367</f>
        <v>2347.6</v>
      </c>
      <c r="E366" s="182">
        <f t="shared" si="81"/>
        <v>2347.6</v>
      </c>
      <c r="F366" s="182">
        <f t="shared" si="81"/>
        <v>0</v>
      </c>
    </row>
    <row r="367" spans="1:6" s="1" customFormat="1" ht="25.5">
      <c r="A367" s="63" t="s">
        <v>190</v>
      </c>
      <c r="B367" s="117" t="s">
        <v>411</v>
      </c>
      <c r="C367" s="117" t="s">
        <v>178</v>
      </c>
      <c r="D367" s="182">
        <f t="shared" si="81"/>
        <v>2347.6</v>
      </c>
      <c r="E367" s="182">
        <f t="shared" si="81"/>
        <v>2347.6</v>
      </c>
      <c r="F367" s="182">
        <f t="shared" si="81"/>
        <v>0</v>
      </c>
    </row>
    <row r="368" spans="1:6" s="1" customFormat="1" ht="12.75">
      <c r="A368" s="50" t="s">
        <v>191</v>
      </c>
      <c r="B368" s="117" t="s">
        <v>411</v>
      </c>
      <c r="C368" s="117" t="s">
        <v>192</v>
      </c>
      <c r="D368" s="182">
        <f>350+927.6+700+370</f>
        <v>2347.6</v>
      </c>
      <c r="E368" s="182">
        <f>350+927.6+700+370</f>
        <v>2347.6</v>
      </c>
      <c r="F368" s="177">
        <f>D368-E368</f>
        <v>0</v>
      </c>
    </row>
    <row r="369" spans="1:6" s="1" customFormat="1" ht="12.75">
      <c r="A369" s="87" t="s">
        <v>737</v>
      </c>
      <c r="B369" s="117" t="s">
        <v>296</v>
      </c>
      <c r="C369" s="117"/>
      <c r="D369" s="182">
        <f aca="true" t="shared" si="82" ref="D369:F370">D370</f>
        <v>506.6</v>
      </c>
      <c r="E369" s="182">
        <f t="shared" si="82"/>
        <v>0</v>
      </c>
      <c r="F369" s="182">
        <f t="shared" si="82"/>
        <v>506.6</v>
      </c>
    </row>
    <row r="370" spans="1:6" s="1" customFormat="1" ht="25.5">
      <c r="A370" s="63" t="s">
        <v>190</v>
      </c>
      <c r="B370" s="117" t="s">
        <v>296</v>
      </c>
      <c r="C370" s="117" t="s">
        <v>178</v>
      </c>
      <c r="D370" s="182">
        <f t="shared" si="82"/>
        <v>506.6</v>
      </c>
      <c r="E370" s="182">
        <f t="shared" si="82"/>
        <v>0</v>
      </c>
      <c r="F370" s="182">
        <f t="shared" si="82"/>
        <v>506.6</v>
      </c>
    </row>
    <row r="371" spans="1:6" s="1" customFormat="1" ht="12.75">
      <c r="A371" s="50" t="s">
        <v>191</v>
      </c>
      <c r="B371" s="117" t="s">
        <v>296</v>
      </c>
      <c r="C371" s="117" t="s">
        <v>192</v>
      </c>
      <c r="D371" s="182">
        <v>506.6</v>
      </c>
      <c r="E371" s="182">
        <v>0</v>
      </c>
      <c r="F371" s="177">
        <f>D371-E371</f>
        <v>506.6</v>
      </c>
    </row>
    <row r="372" spans="1:6" s="1" customFormat="1" ht="12.75">
      <c r="A372" s="87" t="s">
        <v>295</v>
      </c>
      <c r="B372" s="117" t="s">
        <v>296</v>
      </c>
      <c r="C372" s="117"/>
      <c r="D372" s="182">
        <f aca="true" t="shared" si="83" ref="D372:F373">D373</f>
        <v>1720.8000000000002</v>
      </c>
      <c r="E372" s="182">
        <f t="shared" si="83"/>
        <v>2227.4</v>
      </c>
      <c r="F372" s="182">
        <f t="shared" si="83"/>
        <v>-506.5999999999999</v>
      </c>
    </row>
    <row r="373" spans="1:6" s="1" customFormat="1" ht="25.5">
      <c r="A373" s="63" t="s">
        <v>190</v>
      </c>
      <c r="B373" s="117" t="s">
        <v>296</v>
      </c>
      <c r="C373" s="117" t="s">
        <v>178</v>
      </c>
      <c r="D373" s="182">
        <f t="shared" si="83"/>
        <v>1720.8000000000002</v>
      </c>
      <c r="E373" s="182">
        <f t="shared" si="83"/>
        <v>2227.4</v>
      </c>
      <c r="F373" s="182">
        <f t="shared" si="83"/>
        <v>-506.5999999999999</v>
      </c>
    </row>
    <row r="374" spans="1:6" s="1" customFormat="1" ht="12.75">
      <c r="A374" s="50" t="s">
        <v>191</v>
      </c>
      <c r="B374" s="117" t="s">
        <v>296</v>
      </c>
      <c r="C374" s="117" t="s">
        <v>192</v>
      </c>
      <c r="D374" s="182">
        <f>727.4+1500-506.6</f>
        <v>1720.8000000000002</v>
      </c>
      <c r="E374" s="182">
        <f>727.4+1500</f>
        <v>2227.4</v>
      </c>
      <c r="F374" s="177">
        <f>D374-E374</f>
        <v>-506.5999999999999</v>
      </c>
    </row>
    <row r="375" spans="1:6" s="1" customFormat="1" ht="25.5">
      <c r="A375" s="84" t="s">
        <v>267</v>
      </c>
      <c r="B375" s="115" t="s">
        <v>621</v>
      </c>
      <c r="C375" s="115"/>
      <c r="D375" s="182">
        <f aca="true" t="shared" si="84" ref="D375:F376">D376</f>
        <v>62</v>
      </c>
      <c r="E375" s="182">
        <f t="shared" si="84"/>
        <v>62</v>
      </c>
      <c r="F375" s="182">
        <f t="shared" si="84"/>
        <v>0</v>
      </c>
    </row>
    <row r="376" spans="1:6" s="1" customFormat="1" ht="25.5">
      <c r="A376" s="79" t="s">
        <v>190</v>
      </c>
      <c r="B376" s="115" t="s">
        <v>621</v>
      </c>
      <c r="C376" s="115" t="s">
        <v>178</v>
      </c>
      <c r="D376" s="182">
        <f t="shared" si="84"/>
        <v>62</v>
      </c>
      <c r="E376" s="182">
        <f t="shared" si="84"/>
        <v>62</v>
      </c>
      <c r="F376" s="182">
        <f t="shared" si="84"/>
        <v>0</v>
      </c>
    </row>
    <row r="377" spans="1:6" s="1" customFormat="1" ht="12.75">
      <c r="A377" s="83" t="s">
        <v>191</v>
      </c>
      <c r="B377" s="115" t="s">
        <v>621</v>
      </c>
      <c r="C377" s="115" t="s">
        <v>192</v>
      </c>
      <c r="D377" s="182">
        <v>62</v>
      </c>
      <c r="E377" s="182">
        <v>62</v>
      </c>
      <c r="F377" s="177">
        <f>D377-E377</f>
        <v>0</v>
      </c>
    </row>
    <row r="378" spans="1:6" s="1" customFormat="1" ht="12.75">
      <c r="A378" s="50" t="s">
        <v>268</v>
      </c>
      <c r="B378" s="117" t="s">
        <v>297</v>
      </c>
      <c r="C378" s="117"/>
      <c r="D378" s="182">
        <f aca="true" t="shared" si="85" ref="D378:F379">D379</f>
        <v>2704.3</v>
      </c>
      <c r="E378" s="182">
        <f t="shared" si="85"/>
        <v>2704.3</v>
      </c>
      <c r="F378" s="182">
        <f t="shared" si="85"/>
        <v>0</v>
      </c>
    </row>
    <row r="379" spans="1:6" s="1" customFormat="1" ht="25.5">
      <c r="A379" s="63" t="s">
        <v>190</v>
      </c>
      <c r="B379" s="117" t="s">
        <v>297</v>
      </c>
      <c r="C379" s="117" t="s">
        <v>178</v>
      </c>
      <c r="D379" s="182">
        <f t="shared" si="85"/>
        <v>2704.3</v>
      </c>
      <c r="E379" s="182">
        <f t="shared" si="85"/>
        <v>2704.3</v>
      </c>
      <c r="F379" s="182">
        <f t="shared" si="85"/>
        <v>0</v>
      </c>
    </row>
    <row r="380" spans="1:6" s="1" customFormat="1" ht="12.75">
      <c r="A380" s="50" t="s">
        <v>191</v>
      </c>
      <c r="B380" s="117" t="s">
        <v>297</v>
      </c>
      <c r="C380" s="117" t="s">
        <v>192</v>
      </c>
      <c r="D380" s="182">
        <f>1404.3+800+500</f>
        <v>2704.3</v>
      </c>
      <c r="E380" s="182">
        <f>1404.3+800+500</f>
        <v>2704.3</v>
      </c>
      <c r="F380" s="177">
        <f>D380-E380</f>
        <v>0</v>
      </c>
    </row>
    <row r="381" spans="1:6" s="1" customFormat="1" ht="12.75">
      <c r="A381" s="50" t="s">
        <v>335</v>
      </c>
      <c r="B381" s="117" t="s">
        <v>410</v>
      </c>
      <c r="C381" s="117"/>
      <c r="D381" s="182">
        <f aca="true" t="shared" si="86" ref="D381:F382">D382</f>
        <v>1034.5</v>
      </c>
      <c r="E381" s="182">
        <f t="shared" si="86"/>
        <v>1034.5</v>
      </c>
      <c r="F381" s="182">
        <f t="shared" si="86"/>
        <v>0</v>
      </c>
    </row>
    <row r="382" spans="1:6" s="1" customFormat="1" ht="25.5">
      <c r="A382" s="63" t="s">
        <v>190</v>
      </c>
      <c r="B382" s="117" t="s">
        <v>410</v>
      </c>
      <c r="C382" s="117" t="s">
        <v>178</v>
      </c>
      <c r="D382" s="182">
        <f t="shared" si="86"/>
        <v>1034.5</v>
      </c>
      <c r="E382" s="182">
        <f t="shared" si="86"/>
        <v>1034.5</v>
      </c>
      <c r="F382" s="182">
        <f t="shared" si="86"/>
        <v>0</v>
      </c>
    </row>
    <row r="383" spans="1:6" s="1" customFormat="1" ht="12.75">
      <c r="A383" s="50" t="s">
        <v>191</v>
      </c>
      <c r="B383" s="117" t="s">
        <v>410</v>
      </c>
      <c r="C383" s="117" t="s">
        <v>192</v>
      </c>
      <c r="D383" s="182">
        <f>598.2+436.3</f>
        <v>1034.5</v>
      </c>
      <c r="E383" s="182">
        <f>598.2+436.3</f>
        <v>1034.5</v>
      </c>
      <c r="F383" s="177">
        <f>D383-E383</f>
        <v>0</v>
      </c>
    </row>
    <row r="384" spans="1:6" s="1" customFormat="1" ht="12.75">
      <c r="A384" s="50" t="s">
        <v>298</v>
      </c>
      <c r="B384" s="117" t="s">
        <v>299</v>
      </c>
      <c r="C384" s="117"/>
      <c r="D384" s="182">
        <f aca="true" t="shared" si="87" ref="D384:F385">D385</f>
        <v>260</v>
      </c>
      <c r="E384" s="182">
        <f t="shared" si="87"/>
        <v>260</v>
      </c>
      <c r="F384" s="182">
        <f t="shared" si="87"/>
        <v>0</v>
      </c>
    </row>
    <row r="385" spans="1:6" s="1" customFormat="1" ht="25.5">
      <c r="A385" s="63" t="s">
        <v>190</v>
      </c>
      <c r="B385" s="117" t="s">
        <v>299</v>
      </c>
      <c r="C385" s="117" t="s">
        <v>178</v>
      </c>
      <c r="D385" s="182">
        <f t="shared" si="87"/>
        <v>260</v>
      </c>
      <c r="E385" s="182">
        <f t="shared" si="87"/>
        <v>260</v>
      </c>
      <c r="F385" s="182">
        <f t="shared" si="87"/>
        <v>0</v>
      </c>
    </row>
    <row r="386" spans="1:6" s="1" customFormat="1" ht="12.75">
      <c r="A386" s="50" t="s">
        <v>191</v>
      </c>
      <c r="B386" s="117" t="s">
        <v>299</v>
      </c>
      <c r="C386" s="117" t="s">
        <v>192</v>
      </c>
      <c r="D386" s="182">
        <v>260</v>
      </c>
      <c r="E386" s="182">
        <v>260</v>
      </c>
      <c r="F386" s="177">
        <f>D386-E386</f>
        <v>0</v>
      </c>
    </row>
    <row r="387" spans="1:6" s="1" customFormat="1" ht="25.5">
      <c r="A387" s="50" t="s">
        <v>481</v>
      </c>
      <c r="B387" s="117" t="s">
        <v>482</v>
      </c>
      <c r="C387" s="120"/>
      <c r="D387" s="177">
        <f aca="true" t="shared" si="88" ref="D387:F388">D388</f>
        <v>10066.4</v>
      </c>
      <c r="E387" s="177">
        <f t="shared" si="88"/>
        <v>10066.4</v>
      </c>
      <c r="F387" s="177">
        <f t="shared" si="88"/>
        <v>0</v>
      </c>
    </row>
    <row r="388" spans="1:6" s="1" customFormat="1" ht="25.5">
      <c r="A388" s="50" t="s">
        <v>190</v>
      </c>
      <c r="B388" s="117" t="s">
        <v>482</v>
      </c>
      <c r="C388" s="120" t="s">
        <v>178</v>
      </c>
      <c r="D388" s="177">
        <f t="shared" si="88"/>
        <v>10066.4</v>
      </c>
      <c r="E388" s="177">
        <f t="shared" si="88"/>
        <v>10066.4</v>
      </c>
      <c r="F388" s="177">
        <f t="shared" si="88"/>
        <v>0</v>
      </c>
    </row>
    <row r="389" spans="1:6" s="1" customFormat="1" ht="12.75">
      <c r="A389" s="50" t="s">
        <v>191</v>
      </c>
      <c r="B389" s="117" t="s">
        <v>482</v>
      </c>
      <c r="C389" s="120" t="s">
        <v>192</v>
      </c>
      <c r="D389" s="177">
        <f>8498.6+2316.2-128.4-620</f>
        <v>10066.4</v>
      </c>
      <c r="E389" s="177">
        <f>8498.6+2316.2-128.4-620</f>
        <v>10066.4</v>
      </c>
      <c r="F389" s="177">
        <f>D389-E389</f>
        <v>0</v>
      </c>
    </row>
    <row r="390" spans="1:6" s="1" customFormat="1" ht="12.75">
      <c r="A390" s="84" t="s">
        <v>398</v>
      </c>
      <c r="B390" s="117" t="s">
        <v>397</v>
      </c>
      <c r="C390" s="119"/>
      <c r="D390" s="177">
        <f aca="true" t="shared" si="89" ref="D390:F391">D391</f>
        <v>14872.7</v>
      </c>
      <c r="E390" s="177">
        <f t="shared" si="89"/>
        <v>14872.7</v>
      </c>
      <c r="F390" s="177">
        <f t="shared" si="89"/>
        <v>0</v>
      </c>
    </row>
    <row r="391" spans="1:6" s="1" customFormat="1" ht="25.5">
      <c r="A391" s="63" t="s">
        <v>190</v>
      </c>
      <c r="B391" s="117" t="s">
        <v>397</v>
      </c>
      <c r="C391" s="117" t="s">
        <v>178</v>
      </c>
      <c r="D391" s="177">
        <f t="shared" si="89"/>
        <v>14872.7</v>
      </c>
      <c r="E391" s="177">
        <f t="shared" si="89"/>
        <v>14872.7</v>
      </c>
      <c r="F391" s="177">
        <f t="shared" si="89"/>
        <v>0</v>
      </c>
    </row>
    <row r="392" spans="1:6" s="1" customFormat="1" ht="12.75">
      <c r="A392" s="87" t="s">
        <v>191</v>
      </c>
      <c r="B392" s="117" t="s">
        <v>397</v>
      </c>
      <c r="C392" s="117" t="s">
        <v>192</v>
      </c>
      <c r="D392" s="177">
        <v>14872.7</v>
      </c>
      <c r="E392" s="177">
        <v>14872.7</v>
      </c>
      <c r="F392" s="177">
        <f>D392-E392</f>
        <v>0</v>
      </c>
    </row>
    <row r="393" spans="1:6" s="1" customFormat="1" ht="25.5">
      <c r="A393" s="84" t="s">
        <v>483</v>
      </c>
      <c r="B393" s="117" t="s">
        <v>399</v>
      </c>
      <c r="C393" s="119"/>
      <c r="D393" s="177">
        <f aca="true" t="shared" si="90" ref="D393:F394">D394</f>
        <v>192.1</v>
      </c>
      <c r="E393" s="177">
        <f t="shared" si="90"/>
        <v>192.1</v>
      </c>
      <c r="F393" s="177">
        <f t="shared" si="90"/>
        <v>0</v>
      </c>
    </row>
    <row r="394" spans="1:6" s="1" customFormat="1" ht="25.5">
      <c r="A394" s="63" t="s">
        <v>190</v>
      </c>
      <c r="B394" s="117" t="s">
        <v>399</v>
      </c>
      <c r="C394" s="117" t="s">
        <v>178</v>
      </c>
      <c r="D394" s="177">
        <f t="shared" si="90"/>
        <v>192.1</v>
      </c>
      <c r="E394" s="177">
        <f t="shared" si="90"/>
        <v>192.1</v>
      </c>
      <c r="F394" s="177">
        <f t="shared" si="90"/>
        <v>0</v>
      </c>
    </row>
    <row r="395" spans="1:6" s="1" customFormat="1" ht="12.75">
      <c r="A395" s="50" t="s">
        <v>191</v>
      </c>
      <c r="B395" s="117" t="s">
        <v>399</v>
      </c>
      <c r="C395" s="117" t="s">
        <v>192</v>
      </c>
      <c r="D395" s="177">
        <v>192.1</v>
      </c>
      <c r="E395" s="177">
        <v>192.1</v>
      </c>
      <c r="F395" s="177">
        <f>D395-E395</f>
        <v>0</v>
      </c>
    </row>
    <row r="396" spans="1:6" s="1" customFormat="1" ht="25.5">
      <c r="A396" s="84" t="s">
        <v>485</v>
      </c>
      <c r="B396" s="117" t="s">
        <v>484</v>
      </c>
      <c r="C396" s="119"/>
      <c r="D396" s="177">
        <f aca="true" t="shared" si="91" ref="D396:F397">D397</f>
        <v>139.543</v>
      </c>
      <c r="E396" s="177">
        <f t="shared" si="91"/>
        <v>139.543</v>
      </c>
      <c r="F396" s="177">
        <f t="shared" si="91"/>
        <v>0</v>
      </c>
    </row>
    <row r="397" spans="1:6" s="1" customFormat="1" ht="25.5">
      <c r="A397" s="63" t="s">
        <v>190</v>
      </c>
      <c r="B397" s="117" t="s">
        <v>484</v>
      </c>
      <c r="C397" s="117" t="s">
        <v>178</v>
      </c>
      <c r="D397" s="177">
        <f t="shared" si="91"/>
        <v>139.543</v>
      </c>
      <c r="E397" s="177">
        <f t="shared" si="91"/>
        <v>139.543</v>
      </c>
      <c r="F397" s="177">
        <f t="shared" si="91"/>
        <v>0</v>
      </c>
    </row>
    <row r="398" spans="1:6" s="1" customFormat="1" ht="12.75">
      <c r="A398" s="50" t="s">
        <v>191</v>
      </c>
      <c r="B398" s="117" t="s">
        <v>484</v>
      </c>
      <c r="C398" s="117" t="s">
        <v>192</v>
      </c>
      <c r="D398" s="177">
        <v>139.543</v>
      </c>
      <c r="E398" s="177">
        <v>139.543</v>
      </c>
      <c r="F398" s="177">
        <f>D398-E398</f>
        <v>0</v>
      </c>
    </row>
    <row r="399" spans="1:6" s="1" customFormat="1" ht="12.75">
      <c r="A399" s="84" t="s">
        <v>717</v>
      </c>
      <c r="B399" s="117" t="s">
        <v>716</v>
      </c>
      <c r="C399" s="119"/>
      <c r="D399" s="177">
        <f aca="true" t="shared" si="92" ref="D399:F400">D400</f>
        <v>10000</v>
      </c>
      <c r="E399" s="177">
        <f t="shared" si="92"/>
        <v>0</v>
      </c>
      <c r="F399" s="177">
        <f t="shared" si="92"/>
        <v>10000</v>
      </c>
    </row>
    <row r="400" spans="1:6" s="1" customFormat="1" ht="25.5">
      <c r="A400" s="63" t="s">
        <v>190</v>
      </c>
      <c r="B400" s="117" t="s">
        <v>716</v>
      </c>
      <c r="C400" s="117" t="s">
        <v>178</v>
      </c>
      <c r="D400" s="177">
        <f t="shared" si="92"/>
        <v>10000</v>
      </c>
      <c r="E400" s="177">
        <f t="shared" si="92"/>
        <v>0</v>
      </c>
      <c r="F400" s="177">
        <f t="shared" si="92"/>
        <v>10000</v>
      </c>
    </row>
    <row r="401" spans="1:6" s="1" customFormat="1" ht="12.75">
      <c r="A401" s="50" t="s">
        <v>191</v>
      </c>
      <c r="B401" s="117" t="s">
        <v>716</v>
      </c>
      <c r="C401" s="117" t="s">
        <v>192</v>
      </c>
      <c r="D401" s="177">
        <v>10000</v>
      </c>
      <c r="E401" s="177">
        <v>0</v>
      </c>
      <c r="F401" s="177">
        <f>D401-E401</f>
        <v>10000</v>
      </c>
    </row>
    <row r="402" spans="1:6" s="1" customFormat="1" ht="12.75">
      <c r="A402" s="84" t="s">
        <v>590</v>
      </c>
      <c r="B402" s="117" t="s">
        <v>589</v>
      </c>
      <c r="C402" s="119"/>
      <c r="D402" s="177">
        <f aca="true" t="shared" si="93" ref="D402:F403">D403</f>
        <v>61.1</v>
      </c>
      <c r="E402" s="177">
        <f t="shared" si="93"/>
        <v>61.1</v>
      </c>
      <c r="F402" s="177">
        <f t="shared" si="93"/>
        <v>0</v>
      </c>
    </row>
    <row r="403" spans="1:6" s="1" customFormat="1" ht="25.5">
      <c r="A403" s="63" t="s">
        <v>190</v>
      </c>
      <c r="B403" s="117" t="s">
        <v>589</v>
      </c>
      <c r="C403" s="117" t="s">
        <v>178</v>
      </c>
      <c r="D403" s="177">
        <f t="shared" si="93"/>
        <v>61.1</v>
      </c>
      <c r="E403" s="177">
        <f t="shared" si="93"/>
        <v>61.1</v>
      </c>
      <c r="F403" s="177">
        <f t="shared" si="93"/>
        <v>0</v>
      </c>
    </row>
    <row r="404" spans="1:6" s="1" customFormat="1" ht="12.75">
      <c r="A404" s="50" t="s">
        <v>191</v>
      </c>
      <c r="B404" s="117" t="s">
        <v>589</v>
      </c>
      <c r="C404" s="117" t="s">
        <v>192</v>
      </c>
      <c r="D404" s="177">
        <f>5+55.6+0.5</f>
        <v>61.1</v>
      </c>
      <c r="E404" s="177">
        <f>5+55.6+0.5</f>
        <v>61.1</v>
      </c>
      <c r="F404" s="177">
        <f>D404-E404</f>
        <v>0</v>
      </c>
    </row>
    <row r="405" spans="1:6" s="1" customFormat="1" ht="12.75">
      <c r="A405" s="84" t="s">
        <v>587</v>
      </c>
      <c r="B405" s="117" t="s">
        <v>588</v>
      </c>
      <c r="C405" s="119"/>
      <c r="D405" s="177">
        <f aca="true" t="shared" si="94" ref="D405:F406">D406</f>
        <v>122.1</v>
      </c>
      <c r="E405" s="177">
        <f t="shared" si="94"/>
        <v>122.1</v>
      </c>
      <c r="F405" s="177">
        <f t="shared" si="94"/>
        <v>0</v>
      </c>
    </row>
    <row r="406" spans="1:6" s="1" customFormat="1" ht="25.5">
      <c r="A406" s="63" t="s">
        <v>190</v>
      </c>
      <c r="B406" s="117" t="s">
        <v>588</v>
      </c>
      <c r="C406" s="117" t="s">
        <v>178</v>
      </c>
      <c r="D406" s="177">
        <f t="shared" si="94"/>
        <v>122.1</v>
      </c>
      <c r="E406" s="177">
        <f t="shared" si="94"/>
        <v>122.1</v>
      </c>
      <c r="F406" s="177">
        <f t="shared" si="94"/>
        <v>0</v>
      </c>
    </row>
    <row r="407" spans="1:6" s="1" customFormat="1" ht="12.75">
      <c r="A407" s="50" t="s">
        <v>191</v>
      </c>
      <c r="B407" s="117" t="s">
        <v>588</v>
      </c>
      <c r="C407" s="117" t="s">
        <v>192</v>
      </c>
      <c r="D407" s="177">
        <f>10+111.1+1</f>
        <v>122.1</v>
      </c>
      <c r="E407" s="177">
        <f>10+111.1+1</f>
        <v>122.1</v>
      </c>
      <c r="F407" s="177">
        <f>D407-E407</f>
        <v>0</v>
      </c>
    </row>
    <row r="408" spans="1:6" s="1" customFormat="1" ht="12.75">
      <c r="A408" s="53" t="s">
        <v>537</v>
      </c>
      <c r="B408" s="116" t="s">
        <v>224</v>
      </c>
      <c r="C408" s="116"/>
      <c r="D408" s="181">
        <f>D409+D417+D420+D414</f>
        <v>2070</v>
      </c>
      <c r="E408" s="181">
        <f>E409+E417+E420+E414</f>
        <v>2070</v>
      </c>
      <c r="F408" s="181">
        <f>F409+F417+F420+F414</f>
        <v>0</v>
      </c>
    </row>
    <row r="409" spans="1:6" s="1" customFormat="1" ht="12.75">
      <c r="A409" s="74" t="s">
        <v>97</v>
      </c>
      <c r="B409" s="117" t="s">
        <v>221</v>
      </c>
      <c r="C409" s="117"/>
      <c r="D409" s="182">
        <f>D412+D410</f>
        <v>1170</v>
      </c>
      <c r="E409" s="182">
        <f>E412+E410</f>
        <v>1070</v>
      </c>
      <c r="F409" s="182">
        <f>F412+F410</f>
        <v>100</v>
      </c>
    </row>
    <row r="410" spans="1:6" s="1" customFormat="1" ht="12.75">
      <c r="A410" s="60" t="s">
        <v>226</v>
      </c>
      <c r="B410" s="117" t="s">
        <v>221</v>
      </c>
      <c r="C410" s="117" t="s">
        <v>188</v>
      </c>
      <c r="D410" s="182">
        <f>D411</f>
        <v>50</v>
      </c>
      <c r="E410" s="182">
        <f>E411</f>
        <v>50</v>
      </c>
      <c r="F410" s="182">
        <f>F411</f>
        <v>0</v>
      </c>
    </row>
    <row r="411" spans="1:6" s="1" customFormat="1" ht="12.75">
      <c r="A411" s="60" t="s">
        <v>189</v>
      </c>
      <c r="B411" s="117" t="s">
        <v>221</v>
      </c>
      <c r="C411" s="117" t="s">
        <v>187</v>
      </c>
      <c r="D411" s="182">
        <v>50</v>
      </c>
      <c r="E411" s="182">
        <v>50</v>
      </c>
      <c r="F411" s="177">
        <f>D411-E411</f>
        <v>0</v>
      </c>
    </row>
    <row r="412" spans="1:6" s="1" customFormat="1" ht="25.5">
      <c r="A412" s="63" t="s">
        <v>190</v>
      </c>
      <c r="B412" s="117" t="s">
        <v>221</v>
      </c>
      <c r="C412" s="117" t="s">
        <v>178</v>
      </c>
      <c r="D412" s="182">
        <f>D413</f>
        <v>1120</v>
      </c>
      <c r="E412" s="182">
        <f>E413</f>
        <v>1020</v>
      </c>
      <c r="F412" s="182">
        <f>F413</f>
        <v>100</v>
      </c>
    </row>
    <row r="413" spans="1:6" s="1" customFormat="1" ht="12.75">
      <c r="A413" s="50" t="s">
        <v>191</v>
      </c>
      <c r="B413" s="117" t="s">
        <v>221</v>
      </c>
      <c r="C413" s="117" t="s">
        <v>192</v>
      </c>
      <c r="D413" s="182">
        <f>1020+100</f>
        <v>1120</v>
      </c>
      <c r="E413" s="182">
        <f>1020</f>
        <v>1020</v>
      </c>
      <c r="F413" s="177">
        <f>D413-E413</f>
        <v>100</v>
      </c>
    </row>
    <row r="414" spans="1:6" s="1" customFormat="1" ht="12.75">
      <c r="A414" s="87" t="s">
        <v>670</v>
      </c>
      <c r="B414" s="117" t="s">
        <v>669</v>
      </c>
      <c r="C414" s="117"/>
      <c r="D414" s="182">
        <f aca="true" t="shared" si="95" ref="D414:F415">D415</f>
        <v>400</v>
      </c>
      <c r="E414" s="182">
        <f t="shared" si="95"/>
        <v>500</v>
      </c>
      <c r="F414" s="182">
        <f t="shared" si="95"/>
        <v>-100</v>
      </c>
    </row>
    <row r="415" spans="1:6" s="1" customFormat="1" ht="25.5">
      <c r="A415" s="63" t="s">
        <v>190</v>
      </c>
      <c r="B415" s="117" t="s">
        <v>669</v>
      </c>
      <c r="C415" s="117" t="s">
        <v>178</v>
      </c>
      <c r="D415" s="182">
        <f t="shared" si="95"/>
        <v>400</v>
      </c>
      <c r="E415" s="182">
        <f t="shared" si="95"/>
        <v>500</v>
      </c>
      <c r="F415" s="182">
        <f t="shared" si="95"/>
        <v>-100</v>
      </c>
    </row>
    <row r="416" spans="1:6" s="1" customFormat="1" ht="12.75">
      <c r="A416" s="50" t="s">
        <v>191</v>
      </c>
      <c r="B416" s="117" t="s">
        <v>669</v>
      </c>
      <c r="C416" s="117" t="s">
        <v>192</v>
      </c>
      <c r="D416" s="182">
        <f>500-100</f>
        <v>400</v>
      </c>
      <c r="E416" s="182">
        <v>500</v>
      </c>
      <c r="F416" s="177">
        <f>D416-E416</f>
        <v>-100</v>
      </c>
    </row>
    <row r="417" spans="1:6" s="1" customFormat="1" ht="12.75">
      <c r="A417" s="87" t="s">
        <v>503</v>
      </c>
      <c r="B417" s="117" t="s">
        <v>502</v>
      </c>
      <c r="C417" s="117"/>
      <c r="D417" s="182">
        <f aca="true" t="shared" si="96" ref="D417:F418">D418</f>
        <v>100</v>
      </c>
      <c r="E417" s="182">
        <f t="shared" si="96"/>
        <v>100</v>
      </c>
      <c r="F417" s="182">
        <f t="shared" si="96"/>
        <v>0</v>
      </c>
    </row>
    <row r="418" spans="1:6" s="1" customFormat="1" ht="25.5">
      <c r="A418" s="63" t="s">
        <v>190</v>
      </c>
      <c r="B418" s="117" t="s">
        <v>502</v>
      </c>
      <c r="C418" s="117" t="s">
        <v>178</v>
      </c>
      <c r="D418" s="182">
        <f t="shared" si="96"/>
        <v>100</v>
      </c>
      <c r="E418" s="182">
        <f t="shared" si="96"/>
        <v>100</v>
      </c>
      <c r="F418" s="182">
        <f t="shared" si="96"/>
        <v>0</v>
      </c>
    </row>
    <row r="419" spans="1:6" s="1" customFormat="1" ht="12.75">
      <c r="A419" s="50" t="s">
        <v>191</v>
      </c>
      <c r="B419" s="117" t="s">
        <v>502</v>
      </c>
      <c r="C419" s="117" t="s">
        <v>192</v>
      </c>
      <c r="D419" s="182">
        <v>100</v>
      </c>
      <c r="E419" s="182">
        <v>100</v>
      </c>
      <c r="F419" s="177">
        <f>D419-E419</f>
        <v>0</v>
      </c>
    </row>
    <row r="420" spans="1:6" s="1" customFormat="1" ht="16.5" customHeight="1">
      <c r="A420" s="140" t="s">
        <v>393</v>
      </c>
      <c r="B420" s="115" t="s">
        <v>394</v>
      </c>
      <c r="C420" s="117"/>
      <c r="D420" s="182">
        <f aca="true" t="shared" si="97" ref="D420:F421">D421</f>
        <v>400</v>
      </c>
      <c r="E420" s="182">
        <f t="shared" si="97"/>
        <v>400</v>
      </c>
      <c r="F420" s="182">
        <f t="shared" si="97"/>
        <v>0</v>
      </c>
    </row>
    <row r="421" spans="1:6" s="4" customFormat="1" ht="25.5">
      <c r="A421" s="79" t="s">
        <v>190</v>
      </c>
      <c r="B421" s="115" t="s">
        <v>394</v>
      </c>
      <c r="C421" s="117" t="s">
        <v>178</v>
      </c>
      <c r="D421" s="182">
        <f t="shared" si="97"/>
        <v>400</v>
      </c>
      <c r="E421" s="182">
        <f t="shared" si="97"/>
        <v>400</v>
      </c>
      <c r="F421" s="182">
        <f t="shared" si="97"/>
        <v>0</v>
      </c>
    </row>
    <row r="422" spans="1:6" s="4" customFormat="1" ht="12.75">
      <c r="A422" s="83" t="s">
        <v>191</v>
      </c>
      <c r="B422" s="115" t="s">
        <v>394</v>
      </c>
      <c r="C422" s="117" t="s">
        <v>192</v>
      </c>
      <c r="D422" s="182">
        <v>400</v>
      </c>
      <c r="E422" s="182">
        <v>400</v>
      </c>
      <c r="F422" s="177">
        <f>D422-E422</f>
        <v>0</v>
      </c>
    </row>
    <row r="423" spans="1:6" s="4" customFormat="1" ht="25.5">
      <c r="A423" s="44" t="s">
        <v>427</v>
      </c>
      <c r="B423" s="116" t="s">
        <v>300</v>
      </c>
      <c r="C423" s="116"/>
      <c r="D423" s="183">
        <f>D424+D427+D430+D433+D436+D439+D442+D445+D448+D451</f>
        <v>52974.985</v>
      </c>
      <c r="E423" s="183">
        <f>E424+E427+E430+E433+E436+E439+E442+E445+E448+E451</f>
        <v>52974.985</v>
      </c>
      <c r="F423" s="183">
        <f>F424+F427+F430+F433+F436+F439+F442+F445+F448+F451</f>
        <v>0</v>
      </c>
    </row>
    <row r="424" spans="1:6" s="4" customFormat="1" ht="12.75">
      <c r="A424" s="141" t="s">
        <v>104</v>
      </c>
      <c r="B424" s="117" t="s">
        <v>301</v>
      </c>
      <c r="C424" s="117"/>
      <c r="D424" s="177">
        <f aca="true" t="shared" si="98" ref="D424:F425">D425</f>
        <v>45030.4</v>
      </c>
      <c r="E424" s="177">
        <f t="shared" si="98"/>
        <v>45030.4</v>
      </c>
      <c r="F424" s="177">
        <f t="shared" si="98"/>
        <v>0</v>
      </c>
    </row>
    <row r="425" spans="1:6" s="4" customFormat="1" ht="25.5">
      <c r="A425" s="63" t="s">
        <v>190</v>
      </c>
      <c r="B425" s="117" t="s">
        <v>301</v>
      </c>
      <c r="C425" s="117" t="s">
        <v>178</v>
      </c>
      <c r="D425" s="177">
        <f t="shared" si="98"/>
        <v>45030.4</v>
      </c>
      <c r="E425" s="177">
        <f t="shared" si="98"/>
        <v>45030.4</v>
      </c>
      <c r="F425" s="177">
        <f t="shared" si="98"/>
        <v>0</v>
      </c>
    </row>
    <row r="426" spans="1:6" s="1" customFormat="1" ht="12.75">
      <c r="A426" s="50" t="s">
        <v>191</v>
      </c>
      <c r="B426" s="117" t="s">
        <v>301</v>
      </c>
      <c r="C426" s="117" t="s">
        <v>192</v>
      </c>
      <c r="D426" s="177">
        <v>45030.4</v>
      </c>
      <c r="E426" s="177">
        <v>45030.4</v>
      </c>
      <c r="F426" s="177">
        <f>D426-E426</f>
        <v>0</v>
      </c>
    </row>
    <row r="427" spans="1:6" s="1" customFormat="1" ht="12.75">
      <c r="A427" s="71" t="s">
        <v>216</v>
      </c>
      <c r="B427" s="117" t="s">
        <v>302</v>
      </c>
      <c r="C427" s="117"/>
      <c r="D427" s="177">
        <f aca="true" t="shared" si="99" ref="D427:F428">D428</f>
        <v>228.6</v>
      </c>
      <c r="E427" s="177">
        <f t="shared" si="99"/>
        <v>228.6</v>
      </c>
      <c r="F427" s="177">
        <f t="shared" si="99"/>
        <v>0</v>
      </c>
    </row>
    <row r="428" spans="1:6" s="1" customFormat="1" ht="25.5">
      <c r="A428" s="63" t="s">
        <v>190</v>
      </c>
      <c r="B428" s="117" t="s">
        <v>302</v>
      </c>
      <c r="C428" s="117" t="s">
        <v>178</v>
      </c>
      <c r="D428" s="177">
        <f t="shared" si="99"/>
        <v>228.6</v>
      </c>
      <c r="E428" s="177">
        <f t="shared" si="99"/>
        <v>228.6</v>
      </c>
      <c r="F428" s="177">
        <f t="shared" si="99"/>
        <v>0</v>
      </c>
    </row>
    <row r="429" spans="1:6" s="1" customFormat="1" ht="12.75">
      <c r="A429" s="50" t="s">
        <v>191</v>
      </c>
      <c r="B429" s="117" t="s">
        <v>302</v>
      </c>
      <c r="C429" s="117" t="s">
        <v>192</v>
      </c>
      <c r="D429" s="177">
        <v>228.6</v>
      </c>
      <c r="E429" s="177">
        <v>228.6</v>
      </c>
      <c r="F429" s="177">
        <f>D429-E429</f>
        <v>0</v>
      </c>
    </row>
    <row r="430" spans="1:6" s="3" customFormat="1" ht="12.75">
      <c r="A430" s="147" t="s">
        <v>105</v>
      </c>
      <c r="B430" s="117" t="s">
        <v>303</v>
      </c>
      <c r="C430" s="117"/>
      <c r="D430" s="177">
        <f aca="true" t="shared" si="100" ref="D430:F431">D431</f>
        <v>530</v>
      </c>
      <c r="E430" s="177">
        <f t="shared" si="100"/>
        <v>530</v>
      </c>
      <c r="F430" s="177">
        <f t="shared" si="100"/>
        <v>0</v>
      </c>
    </row>
    <row r="431" spans="1:6" s="1" customFormat="1" ht="25.5">
      <c r="A431" s="63" t="s">
        <v>190</v>
      </c>
      <c r="B431" s="117" t="s">
        <v>303</v>
      </c>
      <c r="C431" s="117" t="s">
        <v>178</v>
      </c>
      <c r="D431" s="177">
        <f t="shared" si="100"/>
        <v>530</v>
      </c>
      <c r="E431" s="177">
        <f t="shared" si="100"/>
        <v>530</v>
      </c>
      <c r="F431" s="177">
        <f t="shared" si="100"/>
        <v>0</v>
      </c>
    </row>
    <row r="432" spans="1:6" s="15" customFormat="1" ht="12.75">
      <c r="A432" s="50" t="s">
        <v>191</v>
      </c>
      <c r="B432" s="117" t="s">
        <v>303</v>
      </c>
      <c r="C432" s="117" t="s">
        <v>192</v>
      </c>
      <c r="D432" s="177">
        <v>530</v>
      </c>
      <c r="E432" s="177">
        <v>530</v>
      </c>
      <c r="F432" s="177">
        <f>D432-E432</f>
        <v>0</v>
      </c>
    </row>
    <row r="433" spans="1:6" s="15" customFormat="1" ht="12.75">
      <c r="A433" s="71" t="s">
        <v>266</v>
      </c>
      <c r="B433" s="117" t="s">
        <v>306</v>
      </c>
      <c r="C433" s="117"/>
      <c r="D433" s="177">
        <f aca="true" t="shared" si="101" ref="D433:F434">D434</f>
        <v>148</v>
      </c>
      <c r="E433" s="177">
        <f t="shared" si="101"/>
        <v>148</v>
      </c>
      <c r="F433" s="177">
        <f t="shared" si="101"/>
        <v>0</v>
      </c>
    </row>
    <row r="434" spans="1:6" s="15" customFormat="1" ht="25.5">
      <c r="A434" s="63" t="s">
        <v>190</v>
      </c>
      <c r="B434" s="117" t="s">
        <v>306</v>
      </c>
      <c r="C434" s="117" t="s">
        <v>178</v>
      </c>
      <c r="D434" s="177">
        <f t="shared" si="101"/>
        <v>148</v>
      </c>
      <c r="E434" s="177">
        <f t="shared" si="101"/>
        <v>148</v>
      </c>
      <c r="F434" s="177">
        <f t="shared" si="101"/>
        <v>0</v>
      </c>
    </row>
    <row r="435" spans="1:6" s="15" customFormat="1" ht="12.75">
      <c r="A435" s="50" t="s">
        <v>191</v>
      </c>
      <c r="B435" s="117" t="s">
        <v>306</v>
      </c>
      <c r="C435" s="117" t="s">
        <v>192</v>
      </c>
      <c r="D435" s="177">
        <v>148</v>
      </c>
      <c r="E435" s="177">
        <v>148</v>
      </c>
      <c r="F435" s="177">
        <f>D435-E435</f>
        <v>0</v>
      </c>
    </row>
    <row r="436" spans="1:6" s="1" customFormat="1" ht="12.75">
      <c r="A436" s="71" t="s">
        <v>268</v>
      </c>
      <c r="B436" s="117" t="s">
        <v>304</v>
      </c>
      <c r="C436" s="117"/>
      <c r="D436" s="177">
        <f aca="true" t="shared" si="102" ref="D436:F437">D437</f>
        <v>554</v>
      </c>
      <c r="E436" s="177">
        <f t="shared" si="102"/>
        <v>554</v>
      </c>
      <c r="F436" s="177">
        <f t="shared" si="102"/>
        <v>0</v>
      </c>
    </row>
    <row r="437" spans="1:6" s="1" customFormat="1" ht="25.5">
      <c r="A437" s="63" t="s">
        <v>190</v>
      </c>
      <c r="B437" s="117" t="s">
        <v>304</v>
      </c>
      <c r="C437" s="117" t="s">
        <v>178</v>
      </c>
      <c r="D437" s="177">
        <f t="shared" si="102"/>
        <v>554</v>
      </c>
      <c r="E437" s="177">
        <f t="shared" si="102"/>
        <v>554</v>
      </c>
      <c r="F437" s="177">
        <f t="shared" si="102"/>
        <v>0</v>
      </c>
    </row>
    <row r="438" spans="1:6" s="3" customFormat="1" ht="12.75">
      <c r="A438" s="50" t="s">
        <v>191</v>
      </c>
      <c r="B438" s="117" t="s">
        <v>304</v>
      </c>
      <c r="C438" s="117" t="s">
        <v>192</v>
      </c>
      <c r="D438" s="177">
        <v>554</v>
      </c>
      <c r="E438" s="177">
        <v>554</v>
      </c>
      <c r="F438" s="177">
        <f>D438-E438</f>
        <v>0</v>
      </c>
    </row>
    <row r="439" spans="1:6" s="1" customFormat="1" ht="12.75">
      <c r="A439" s="71" t="s">
        <v>269</v>
      </c>
      <c r="B439" s="117" t="s">
        <v>305</v>
      </c>
      <c r="C439" s="117"/>
      <c r="D439" s="177">
        <f aca="true" t="shared" si="103" ref="D439:F440">D440</f>
        <v>120.9</v>
      </c>
      <c r="E439" s="177">
        <f t="shared" si="103"/>
        <v>120.9</v>
      </c>
      <c r="F439" s="177">
        <f t="shared" si="103"/>
        <v>0</v>
      </c>
    </row>
    <row r="440" spans="1:6" s="1" customFormat="1" ht="25.5">
      <c r="A440" s="63" t="s">
        <v>190</v>
      </c>
      <c r="B440" s="117" t="s">
        <v>305</v>
      </c>
      <c r="C440" s="117" t="s">
        <v>178</v>
      </c>
      <c r="D440" s="177">
        <f t="shared" si="103"/>
        <v>120.9</v>
      </c>
      <c r="E440" s="177">
        <f t="shared" si="103"/>
        <v>120.9</v>
      </c>
      <c r="F440" s="177">
        <f t="shared" si="103"/>
        <v>0</v>
      </c>
    </row>
    <row r="441" spans="1:6" s="3" customFormat="1" ht="12.75">
      <c r="A441" s="50" t="s">
        <v>191</v>
      </c>
      <c r="B441" s="117" t="s">
        <v>305</v>
      </c>
      <c r="C441" s="117" t="s">
        <v>192</v>
      </c>
      <c r="D441" s="177">
        <v>120.9</v>
      </c>
      <c r="E441" s="177">
        <v>120.9</v>
      </c>
      <c r="F441" s="177">
        <f>D441-E441</f>
        <v>0</v>
      </c>
    </row>
    <row r="442" spans="1:6" s="3" customFormat="1" ht="25.5">
      <c r="A442" s="50" t="s">
        <v>559</v>
      </c>
      <c r="B442" s="117" t="s">
        <v>560</v>
      </c>
      <c r="C442" s="117"/>
      <c r="D442" s="177">
        <f aca="true" t="shared" si="104" ref="D442:F443">D443</f>
        <v>100</v>
      </c>
      <c r="E442" s="177">
        <f t="shared" si="104"/>
        <v>100</v>
      </c>
      <c r="F442" s="177">
        <f t="shared" si="104"/>
        <v>0</v>
      </c>
    </row>
    <row r="443" spans="1:6" s="3" customFormat="1" ht="25.5">
      <c r="A443" s="63" t="s">
        <v>190</v>
      </c>
      <c r="B443" s="117" t="s">
        <v>560</v>
      </c>
      <c r="C443" s="117" t="s">
        <v>178</v>
      </c>
      <c r="D443" s="177">
        <f t="shared" si="104"/>
        <v>100</v>
      </c>
      <c r="E443" s="177">
        <f t="shared" si="104"/>
        <v>100</v>
      </c>
      <c r="F443" s="177">
        <f t="shared" si="104"/>
        <v>0</v>
      </c>
    </row>
    <row r="444" spans="1:6" s="3" customFormat="1" ht="12.75">
      <c r="A444" s="50" t="s">
        <v>191</v>
      </c>
      <c r="B444" s="117" t="s">
        <v>560</v>
      </c>
      <c r="C444" s="117" t="s">
        <v>192</v>
      </c>
      <c r="D444" s="177">
        <v>100</v>
      </c>
      <c r="E444" s="177">
        <v>100</v>
      </c>
      <c r="F444" s="177">
        <f>D444-E444</f>
        <v>0</v>
      </c>
    </row>
    <row r="445" spans="1:6" s="3" customFormat="1" ht="12.75">
      <c r="A445" s="50" t="s">
        <v>561</v>
      </c>
      <c r="B445" s="117" t="s">
        <v>562</v>
      </c>
      <c r="C445" s="117"/>
      <c r="D445" s="177">
        <f aca="true" t="shared" si="105" ref="D445:F446">D446</f>
        <v>222.5</v>
      </c>
      <c r="E445" s="177">
        <f t="shared" si="105"/>
        <v>222.5</v>
      </c>
      <c r="F445" s="177">
        <f t="shared" si="105"/>
        <v>0</v>
      </c>
    </row>
    <row r="446" spans="1:6" s="3" customFormat="1" ht="25.5">
      <c r="A446" s="63" t="s">
        <v>190</v>
      </c>
      <c r="B446" s="117" t="s">
        <v>562</v>
      </c>
      <c r="C446" s="117" t="s">
        <v>178</v>
      </c>
      <c r="D446" s="177">
        <f t="shared" si="105"/>
        <v>222.5</v>
      </c>
      <c r="E446" s="177">
        <f t="shared" si="105"/>
        <v>222.5</v>
      </c>
      <c r="F446" s="177">
        <f t="shared" si="105"/>
        <v>0</v>
      </c>
    </row>
    <row r="447" spans="1:6" s="3" customFormat="1" ht="12.75">
      <c r="A447" s="50" t="s">
        <v>191</v>
      </c>
      <c r="B447" s="117" t="s">
        <v>562</v>
      </c>
      <c r="C447" s="117" t="s">
        <v>192</v>
      </c>
      <c r="D447" s="177">
        <v>222.5</v>
      </c>
      <c r="E447" s="177">
        <v>222.5</v>
      </c>
      <c r="F447" s="177">
        <f>D447-E447</f>
        <v>0</v>
      </c>
    </row>
    <row r="448" spans="1:6" s="1" customFormat="1" ht="51">
      <c r="A448" s="71" t="s">
        <v>365</v>
      </c>
      <c r="B448" s="117" t="s">
        <v>364</v>
      </c>
      <c r="C448" s="117"/>
      <c r="D448" s="177">
        <f aca="true" t="shared" si="106" ref="D448:F449">D449</f>
        <v>5900.585</v>
      </c>
      <c r="E448" s="177">
        <f t="shared" si="106"/>
        <v>5900.585</v>
      </c>
      <c r="F448" s="177">
        <f t="shared" si="106"/>
        <v>0</v>
      </c>
    </row>
    <row r="449" spans="1:6" s="1" customFormat="1" ht="25.5">
      <c r="A449" s="63" t="s">
        <v>190</v>
      </c>
      <c r="B449" s="117" t="s">
        <v>364</v>
      </c>
      <c r="C449" s="117" t="s">
        <v>178</v>
      </c>
      <c r="D449" s="177">
        <f t="shared" si="106"/>
        <v>5900.585</v>
      </c>
      <c r="E449" s="177">
        <f t="shared" si="106"/>
        <v>5900.585</v>
      </c>
      <c r="F449" s="177">
        <f t="shared" si="106"/>
        <v>0</v>
      </c>
    </row>
    <row r="450" spans="1:6" s="3" customFormat="1" ht="12.75">
      <c r="A450" s="50" t="s">
        <v>191</v>
      </c>
      <c r="B450" s="117" t="s">
        <v>364</v>
      </c>
      <c r="C450" s="117" t="s">
        <v>192</v>
      </c>
      <c r="D450" s="177">
        <v>5900.585</v>
      </c>
      <c r="E450" s="177">
        <v>5900.585</v>
      </c>
      <c r="F450" s="177">
        <f>D450-E450</f>
        <v>0</v>
      </c>
    </row>
    <row r="451" spans="1:6" s="1" customFormat="1" ht="51">
      <c r="A451" s="85" t="s">
        <v>249</v>
      </c>
      <c r="B451" s="115" t="s">
        <v>307</v>
      </c>
      <c r="C451" s="115"/>
      <c r="D451" s="182">
        <f aca="true" t="shared" si="107" ref="D451:F452">D452</f>
        <v>140</v>
      </c>
      <c r="E451" s="182">
        <f t="shared" si="107"/>
        <v>140</v>
      </c>
      <c r="F451" s="182">
        <f t="shared" si="107"/>
        <v>0</v>
      </c>
    </row>
    <row r="452" spans="1:6" s="1" customFormat="1" ht="25.5">
      <c r="A452" s="79" t="s">
        <v>190</v>
      </c>
      <c r="B452" s="115" t="s">
        <v>307</v>
      </c>
      <c r="C452" s="115" t="s">
        <v>178</v>
      </c>
      <c r="D452" s="182">
        <f t="shared" si="107"/>
        <v>140</v>
      </c>
      <c r="E452" s="182">
        <f t="shared" si="107"/>
        <v>140</v>
      </c>
      <c r="F452" s="182">
        <f t="shared" si="107"/>
        <v>0</v>
      </c>
    </row>
    <row r="453" spans="1:6" s="1" customFormat="1" ht="12.75">
      <c r="A453" s="83" t="s">
        <v>191</v>
      </c>
      <c r="B453" s="115" t="s">
        <v>307</v>
      </c>
      <c r="C453" s="115" t="s">
        <v>192</v>
      </c>
      <c r="D453" s="182">
        <f>150-10</f>
        <v>140</v>
      </c>
      <c r="E453" s="182">
        <f>150-10</f>
        <v>140</v>
      </c>
      <c r="F453" s="177">
        <f>D453-E453</f>
        <v>0</v>
      </c>
    </row>
    <row r="454" spans="1:6" s="1" customFormat="1" ht="12.75">
      <c r="A454" s="128" t="s">
        <v>550</v>
      </c>
      <c r="B454" s="127" t="s">
        <v>337</v>
      </c>
      <c r="C454" s="127"/>
      <c r="D454" s="176">
        <f>D455+D463+D466+D469</f>
        <v>2331.8</v>
      </c>
      <c r="E454" s="176">
        <f>E455+E463+E466+E469</f>
        <v>2267</v>
      </c>
      <c r="F454" s="176">
        <f>F455+F463+F466+F469</f>
        <v>64.79999999999995</v>
      </c>
    </row>
    <row r="455" spans="1:6" s="1" customFormat="1" ht="12.75">
      <c r="A455" s="141" t="s">
        <v>98</v>
      </c>
      <c r="B455" s="117" t="s">
        <v>352</v>
      </c>
      <c r="C455" s="117"/>
      <c r="D455" s="177">
        <f>D456+D458+D460</f>
        <v>1503</v>
      </c>
      <c r="E455" s="177">
        <f>E456+E458+E460</f>
        <v>1537</v>
      </c>
      <c r="F455" s="177">
        <f>F456+F458+F460</f>
        <v>-34</v>
      </c>
    </row>
    <row r="456" spans="1:6" s="1" customFormat="1" ht="38.25">
      <c r="A456" s="60" t="s">
        <v>116</v>
      </c>
      <c r="B456" s="117" t="s">
        <v>352</v>
      </c>
      <c r="C456" s="117" t="s">
        <v>198</v>
      </c>
      <c r="D456" s="177">
        <f>D457</f>
        <v>140</v>
      </c>
      <c r="E456" s="177">
        <f>E457</f>
        <v>140</v>
      </c>
      <c r="F456" s="177">
        <f>F457</f>
        <v>0</v>
      </c>
    </row>
    <row r="457" spans="1:6" s="1" customFormat="1" ht="12.75">
      <c r="A457" s="63" t="s">
        <v>193</v>
      </c>
      <c r="B457" s="117" t="s">
        <v>352</v>
      </c>
      <c r="C457" s="117" t="s">
        <v>194</v>
      </c>
      <c r="D457" s="177">
        <v>140</v>
      </c>
      <c r="E457" s="177">
        <v>140</v>
      </c>
      <c r="F457" s="177">
        <f>D457-E457</f>
        <v>0</v>
      </c>
    </row>
    <row r="458" spans="1:6" s="1" customFormat="1" ht="12.75">
      <c r="A458" s="60" t="s">
        <v>226</v>
      </c>
      <c r="B458" s="117" t="s">
        <v>352</v>
      </c>
      <c r="C458" s="117" t="s">
        <v>188</v>
      </c>
      <c r="D458" s="177">
        <f>D459</f>
        <v>489</v>
      </c>
      <c r="E458" s="177">
        <f>E459</f>
        <v>523</v>
      </c>
      <c r="F458" s="177">
        <f>F459</f>
        <v>-34</v>
      </c>
    </row>
    <row r="459" spans="1:6" s="1" customFormat="1" ht="12.75">
      <c r="A459" s="60" t="s">
        <v>189</v>
      </c>
      <c r="B459" s="117" t="s">
        <v>352</v>
      </c>
      <c r="C459" s="117" t="s">
        <v>187</v>
      </c>
      <c r="D459" s="177">
        <v>489</v>
      </c>
      <c r="E459" s="177">
        <f>263+500-240</f>
        <v>523</v>
      </c>
      <c r="F459" s="177">
        <f>D459-E459</f>
        <v>-34</v>
      </c>
    </row>
    <row r="460" spans="1:6" s="1" customFormat="1" ht="25.5">
      <c r="A460" s="63" t="s">
        <v>190</v>
      </c>
      <c r="B460" s="117" t="s">
        <v>352</v>
      </c>
      <c r="C460" s="117" t="s">
        <v>178</v>
      </c>
      <c r="D460" s="177">
        <f>D461+D462</f>
        <v>874</v>
      </c>
      <c r="E460" s="177">
        <f>E461+E462</f>
        <v>874</v>
      </c>
      <c r="F460" s="177">
        <f>F461+F462</f>
        <v>0</v>
      </c>
    </row>
    <row r="461" spans="1:6" s="1" customFormat="1" ht="12.75">
      <c r="A461" s="50" t="s">
        <v>191</v>
      </c>
      <c r="B461" s="117" t="s">
        <v>352</v>
      </c>
      <c r="C461" s="117" t="s">
        <v>192</v>
      </c>
      <c r="D461" s="177">
        <f>384</f>
        <v>384</v>
      </c>
      <c r="E461" s="177">
        <f>384</f>
        <v>384</v>
      </c>
      <c r="F461" s="177">
        <f>D461-E461</f>
        <v>0</v>
      </c>
    </row>
    <row r="462" spans="1:6" s="1" customFormat="1" ht="12.75">
      <c r="A462" s="50" t="s">
        <v>195</v>
      </c>
      <c r="B462" s="117" t="s">
        <v>352</v>
      </c>
      <c r="C462" s="117" t="s">
        <v>196</v>
      </c>
      <c r="D462" s="177">
        <v>490</v>
      </c>
      <c r="E462" s="177">
        <v>490</v>
      </c>
      <c r="F462" s="177">
        <f>D462-E462</f>
        <v>0</v>
      </c>
    </row>
    <row r="463" spans="1:6" s="1" customFormat="1" ht="12.75">
      <c r="A463" s="141" t="s">
        <v>555</v>
      </c>
      <c r="B463" s="117" t="s">
        <v>554</v>
      </c>
      <c r="C463" s="117"/>
      <c r="D463" s="177">
        <f aca="true" t="shared" si="108" ref="D463:F464">D464</f>
        <v>30</v>
      </c>
      <c r="E463" s="177">
        <f t="shared" si="108"/>
        <v>30</v>
      </c>
      <c r="F463" s="177">
        <f t="shared" si="108"/>
        <v>0</v>
      </c>
    </row>
    <row r="464" spans="1:6" s="1" customFormat="1" ht="25.5">
      <c r="A464" s="63" t="s">
        <v>190</v>
      </c>
      <c r="B464" s="117" t="s">
        <v>554</v>
      </c>
      <c r="C464" s="117" t="s">
        <v>178</v>
      </c>
      <c r="D464" s="177">
        <f t="shared" si="108"/>
        <v>30</v>
      </c>
      <c r="E464" s="177">
        <f t="shared" si="108"/>
        <v>30</v>
      </c>
      <c r="F464" s="177">
        <f t="shared" si="108"/>
        <v>0</v>
      </c>
    </row>
    <row r="465" spans="1:6" s="1" customFormat="1" ht="12.75">
      <c r="A465" s="50" t="s">
        <v>191</v>
      </c>
      <c r="B465" s="117" t="s">
        <v>554</v>
      </c>
      <c r="C465" s="117" t="s">
        <v>192</v>
      </c>
      <c r="D465" s="177">
        <v>30</v>
      </c>
      <c r="E465" s="177">
        <v>30</v>
      </c>
      <c r="F465" s="177">
        <f>D465-E465</f>
        <v>0</v>
      </c>
    </row>
    <row r="466" spans="1:6" s="1" customFormat="1" ht="29.25" customHeight="1">
      <c r="A466" s="50" t="s">
        <v>563</v>
      </c>
      <c r="B466" s="114" t="s">
        <v>564</v>
      </c>
      <c r="C466" s="117"/>
      <c r="D466" s="177">
        <f aca="true" t="shared" si="109" ref="D466:F467">D467</f>
        <v>0</v>
      </c>
      <c r="E466" s="177">
        <f t="shared" si="109"/>
        <v>110</v>
      </c>
      <c r="F466" s="177">
        <f t="shared" si="109"/>
        <v>-110</v>
      </c>
    </row>
    <row r="467" spans="1:6" s="1" customFormat="1" ht="25.5">
      <c r="A467" s="63" t="s">
        <v>190</v>
      </c>
      <c r="B467" s="114" t="s">
        <v>564</v>
      </c>
      <c r="C467" s="117" t="s">
        <v>188</v>
      </c>
      <c r="D467" s="177">
        <f t="shared" si="109"/>
        <v>0</v>
      </c>
      <c r="E467" s="177">
        <f t="shared" si="109"/>
        <v>110</v>
      </c>
      <c r="F467" s="177">
        <f t="shared" si="109"/>
        <v>-110</v>
      </c>
    </row>
    <row r="468" spans="1:6" s="1" customFormat="1" ht="12.75">
      <c r="A468" s="50" t="s">
        <v>191</v>
      </c>
      <c r="B468" s="114" t="s">
        <v>564</v>
      </c>
      <c r="C468" s="117" t="s">
        <v>187</v>
      </c>
      <c r="D468" s="177">
        <v>0</v>
      </c>
      <c r="E468" s="177">
        <v>110</v>
      </c>
      <c r="F468" s="177">
        <f>D468-E468</f>
        <v>-110</v>
      </c>
    </row>
    <row r="469" spans="1:6" s="1" customFormat="1" ht="12.75">
      <c r="A469" s="89" t="s">
        <v>309</v>
      </c>
      <c r="B469" s="117" t="s">
        <v>372</v>
      </c>
      <c r="C469" s="117"/>
      <c r="D469" s="177">
        <f aca="true" t="shared" si="110" ref="D469:F470">D470</f>
        <v>798.8</v>
      </c>
      <c r="E469" s="177">
        <f t="shared" si="110"/>
        <v>590</v>
      </c>
      <c r="F469" s="177">
        <f t="shared" si="110"/>
        <v>208.79999999999995</v>
      </c>
    </row>
    <row r="470" spans="1:6" s="1" customFormat="1" ht="25.5">
      <c r="A470" s="63" t="s">
        <v>190</v>
      </c>
      <c r="B470" s="117" t="s">
        <v>372</v>
      </c>
      <c r="C470" s="117" t="s">
        <v>178</v>
      </c>
      <c r="D470" s="177">
        <f t="shared" si="110"/>
        <v>798.8</v>
      </c>
      <c r="E470" s="177">
        <f t="shared" si="110"/>
        <v>590</v>
      </c>
      <c r="F470" s="177">
        <f t="shared" si="110"/>
        <v>208.79999999999995</v>
      </c>
    </row>
    <row r="471" spans="1:6" s="1" customFormat="1" ht="12.75">
      <c r="A471" s="50" t="s">
        <v>191</v>
      </c>
      <c r="B471" s="117" t="s">
        <v>372</v>
      </c>
      <c r="C471" s="117" t="s">
        <v>192</v>
      </c>
      <c r="D471" s="177">
        <f>590+208.8</f>
        <v>798.8</v>
      </c>
      <c r="E471" s="177">
        <v>590</v>
      </c>
      <c r="F471" s="177">
        <f>D471-E471</f>
        <v>208.79999999999995</v>
      </c>
    </row>
    <row r="472" spans="1:6" s="1" customFormat="1" ht="25.5">
      <c r="A472" s="126" t="s">
        <v>442</v>
      </c>
      <c r="B472" s="127" t="s">
        <v>15</v>
      </c>
      <c r="C472" s="127"/>
      <c r="D472" s="176">
        <f>D473+D476</f>
        <v>44161</v>
      </c>
      <c r="E472" s="176">
        <f>E473+E476</f>
        <v>41989.1</v>
      </c>
      <c r="F472" s="176">
        <f>F473+F476</f>
        <v>2171.900000000003</v>
      </c>
    </row>
    <row r="473" spans="1:6" s="1" customFormat="1" ht="51">
      <c r="A473" s="73" t="s">
        <v>231</v>
      </c>
      <c r="B473" s="117" t="s">
        <v>16</v>
      </c>
      <c r="C473" s="117"/>
      <c r="D473" s="177">
        <f aca="true" t="shared" si="111" ref="D473:F474">D474</f>
        <v>41455.4</v>
      </c>
      <c r="E473" s="177">
        <f t="shared" si="111"/>
        <v>41489.1</v>
      </c>
      <c r="F473" s="177">
        <f t="shared" si="111"/>
        <v>-33.69999999999709</v>
      </c>
    </row>
    <row r="474" spans="1:6" s="1" customFormat="1" ht="12.75">
      <c r="A474" s="60" t="s">
        <v>226</v>
      </c>
      <c r="B474" s="117" t="s">
        <v>16</v>
      </c>
      <c r="C474" s="117" t="s">
        <v>188</v>
      </c>
      <c r="D474" s="177">
        <f t="shared" si="111"/>
        <v>41455.4</v>
      </c>
      <c r="E474" s="177">
        <f t="shared" si="111"/>
        <v>41489.1</v>
      </c>
      <c r="F474" s="177">
        <f t="shared" si="111"/>
        <v>-33.69999999999709</v>
      </c>
    </row>
    <row r="475" spans="1:6" s="1" customFormat="1" ht="12.75">
      <c r="A475" s="60" t="s">
        <v>189</v>
      </c>
      <c r="B475" s="117" t="s">
        <v>16</v>
      </c>
      <c r="C475" s="117" t="s">
        <v>187</v>
      </c>
      <c r="D475" s="177">
        <v>41455.4</v>
      </c>
      <c r="E475" s="177">
        <f>37783.8+1734.2+1971.1</f>
        <v>41489.1</v>
      </c>
      <c r="F475" s="177">
        <f>D475-E475</f>
        <v>-33.69999999999709</v>
      </c>
    </row>
    <row r="476" spans="1:6" s="1" customFormat="1" ht="38.25">
      <c r="A476" s="46" t="s">
        <v>504</v>
      </c>
      <c r="B476" s="117" t="s">
        <v>505</v>
      </c>
      <c r="C476" s="117"/>
      <c r="D476" s="177">
        <f aca="true" t="shared" si="112" ref="D476:F477">D477</f>
        <v>2705.6</v>
      </c>
      <c r="E476" s="177">
        <f t="shared" si="112"/>
        <v>500</v>
      </c>
      <c r="F476" s="177">
        <f t="shared" si="112"/>
        <v>2205.6</v>
      </c>
    </row>
    <row r="477" spans="1:6" s="1" customFormat="1" ht="12.75">
      <c r="A477" s="60" t="s">
        <v>226</v>
      </c>
      <c r="B477" s="117" t="s">
        <v>505</v>
      </c>
      <c r="C477" s="117" t="s">
        <v>188</v>
      </c>
      <c r="D477" s="177">
        <f t="shared" si="112"/>
        <v>2705.6</v>
      </c>
      <c r="E477" s="177">
        <f t="shared" si="112"/>
        <v>500</v>
      </c>
      <c r="F477" s="177">
        <f t="shared" si="112"/>
        <v>2205.6</v>
      </c>
    </row>
    <row r="478" spans="1:6" s="1" customFormat="1" ht="12.75">
      <c r="A478" s="60" t="s">
        <v>189</v>
      </c>
      <c r="B478" s="117" t="s">
        <v>505</v>
      </c>
      <c r="C478" s="117" t="s">
        <v>187</v>
      </c>
      <c r="D478" s="177">
        <v>2705.6</v>
      </c>
      <c r="E478" s="177">
        <v>500</v>
      </c>
      <c r="F478" s="177">
        <f>D478-E478</f>
        <v>2205.6</v>
      </c>
    </row>
    <row r="479" spans="1:6" s="1" customFormat="1" ht="12.75">
      <c r="A479" s="126" t="s">
        <v>538</v>
      </c>
      <c r="B479" s="127" t="s">
        <v>17</v>
      </c>
      <c r="C479" s="127"/>
      <c r="D479" s="176">
        <f>D483+D480+D494+D488+D491</f>
        <v>31866</v>
      </c>
      <c r="E479" s="176">
        <f>E483+E480+E494+E488</f>
        <v>30291</v>
      </c>
      <c r="F479" s="176">
        <f>F483+F480+F494+F488+F491</f>
        <v>1575</v>
      </c>
    </row>
    <row r="480" spans="1:6" s="1" customFormat="1" ht="12.75">
      <c r="A480" s="46" t="s">
        <v>106</v>
      </c>
      <c r="B480" s="117" t="s">
        <v>459</v>
      </c>
      <c r="C480" s="117"/>
      <c r="D480" s="177">
        <f aca="true" t="shared" si="113" ref="D480:F481">D481</f>
        <v>7199.5</v>
      </c>
      <c r="E480" s="177">
        <f t="shared" si="113"/>
        <v>7199.5</v>
      </c>
      <c r="F480" s="177">
        <f t="shared" si="113"/>
        <v>0</v>
      </c>
    </row>
    <row r="481" spans="1:6" s="1" customFormat="1" ht="25.5">
      <c r="A481" s="60" t="s">
        <v>263</v>
      </c>
      <c r="B481" s="117" t="s">
        <v>459</v>
      </c>
      <c r="C481" s="117" t="s">
        <v>178</v>
      </c>
      <c r="D481" s="177">
        <f t="shared" si="113"/>
        <v>7199.5</v>
      </c>
      <c r="E481" s="177">
        <f t="shared" si="113"/>
        <v>7199.5</v>
      </c>
      <c r="F481" s="177">
        <f t="shared" si="113"/>
        <v>0</v>
      </c>
    </row>
    <row r="482" spans="1:6" s="1" customFormat="1" ht="12.75">
      <c r="A482" s="60" t="s">
        <v>197</v>
      </c>
      <c r="B482" s="117" t="s">
        <v>459</v>
      </c>
      <c r="C482" s="117" t="s">
        <v>196</v>
      </c>
      <c r="D482" s="177">
        <v>7199.5</v>
      </c>
      <c r="E482" s="177">
        <v>7199.5</v>
      </c>
      <c r="F482" s="177">
        <f>D482-E482</f>
        <v>0</v>
      </c>
    </row>
    <row r="483" spans="1:6" s="1" customFormat="1" ht="12.75">
      <c r="A483" s="46" t="s">
        <v>7</v>
      </c>
      <c r="B483" s="117" t="s">
        <v>361</v>
      </c>
      <c r="C483" s="117"/>
      <c r="D483" s="177">
        <f>D484+D486</f>
        <v>4461.5</v>
      </c>
      <c r="E483" s="177">
        <f>E484+E486</f>
        <v>4461.5</v>
      </c>
      <c r="F483" s="177">
        <f>F484+F486</f>
        <v>0</v>
      </c>
    </row>
    <row r="484" spans="1:6" s="1" customFormat="1" ht="12.75">
      <c r="A484" s="60" t="s">
        <v>226</v>
      </c>
      <c r="B484" s="117" t="s">
        <v>361</v>
      </c>
      <c r="C484" s="117" t="s">
        <v>188</v>
      </c>
      <c r="D484" s="177">
        <f>D485</f>
        <v>1138.7</v>
      </c>
      <c r="E484" s="177">
        <f>E485</f>
        <v>1138.7</v>
      </c>
      <c r="F484" s="177">
        <f>F485</f>
        <v>0</v>
      </c>
    </row>
    <row r="485" spans="1:6" s="1" customFormat="1" ht="12.75">
      <c r="A485" s="60" t="s">
        <v>189</v>
      </c>
      <c r="B485" s="117" t="s">
        <v>361</v>
      </c>
      <c r="C485" s="117" t="s">
        <v>187</v>
      </c>
      <c r="D485" s="177">
        <v>1138.7</v>
      </c>
      <c r="E485" s="177">
        <v>1138.7</v>
      </c>
      <c r="F485" s="177">
        <f>D485-E485</f>
        <v>0</v>
      </c>
    </row>
    <row r="486" spans="1:6" s="1" customFormat="1" ht="25.5">
      <c r="A486" s="60" t="s">
        <v>263</v>
      </c>
      <c r="B486" s="117" t="s">
        <v>361</v>
      </c>
      <c r="C486" s="117" t="s">
        <v>178</v>
      </c>
      <c r="D486" s="177">
        <f>D487</f>
        <v>3322.8</v>
      </c>
      <c r="E486" s="177">
        <f>E487</f>
        <v>3322.8</v>
      </c>
      <c r="F486" s="177">
        <f>F487</f>
        <v>0</v>
      </c>
    </row>
    <row r="487" spans="1:6" s="1" customFormat="1" ht="12.75">
      <c r="A487" s="60" t="s">
        <v>197</v>
      </c>
      <c r="B487" s="117" t="s">
        <v>361</v>
      </c>
      <c r="C487" s="117" t="s">
        <v>196</v>
      </c>
      <c r="D487" s="177">
        <v>3322.8</v>
      </c>
      <c r="E487" s="177">
        <v>3322.8</v>
      </c>
      <c r="F487" s="177">
        <f>D487-E487</f>
        <v>0</v>
      </c>
    </row>
    <row r="488" spans="1:6" s="1" customFormat="1" ht="12.75">
      <c r="A488" s="46" t="s">
        <v>593</v>
      </c>
      <c r="B488" s="117" t="s">
        <v>592</v>
      </c>
      <c r="C488" s="117"/>
      <c r="D488" s="177">
        <f aca="true" t="shared" si="114" ref="D488:F489">D489</f>
        <v>15130</v>
      </c>
      <c r="E488" s="177">
        <f t="shared" si="114"/>
        <v>15130</v>
      </c>
      <c r="F488" s="177">
        <f t="shared" si="114"/>
        <v>0</v>
      </c>
    </row>
    <row r="489" spans="1:6" s="1" customFormat="1" ht="12.75">
      <c r="A489" s="60" t="s">
        <v>226</v>
      </c>
      <c r="B489" s="117" t="s">
        <v>592</v>
      </c>
      <c r="C489" s="117" t="s">
        <v>188</v>
      </c>
      <c r="D489" s="177">
        <f t="shared" si="114"/>
        <v>15130</v>
      </c>
      <c r="E489" s="177">
        <f t="shared" si="114"/>
        <v>15130</v>
      </c>
      <c r="F489" s="177">
        <f t="shared" si="114"/>
        <v>0</v>
      </c>
    </row>
    <row r="490" spans="1:6" s="1" customFormat="1" ht="12.75">
      <c r="A490" s="60" t="s">
        <v>189</v>
      </c>
      <c r="B490" s="117" t="s">
        <v>592</v>
      </c>
      <c r="C490" s="117" t="s">
        <v>187</v>
      </c>
      <c r="D490" s="177">
        <f>14900+230</f>
        <v>15130</v>
      </c>
      <c r="E490" s="177">
        <f>14900+230</f>
        <v>15130</v>
      </c>
      <c r="F490" s="177">
        <f>D490-E490</f>
        <v>0</v>
      </c>
    </row>
    <row r="491" spans="1:6" s="1" customFormat="1" ht="25.5">
      <c r="A491" s="46" t="s">
        <v>724</v>
      </c>
      <c r="B491" s="117" t="s">
        <v>723</v>
      </c>
      <c r="C491" s="117"/>
      <c r="D491" s="177">
        <f aca="true" t="shared" si="115" ref="D491:F492">D492</f>
        <v>1575</v>
      </c>
      <c r="E491" s="177">
        <f t="shared" si="115"/>
        <v>0</v>
      </c>
      <c r="F491" s="177">
        <f t="shared" si="115"/>
        <v>1575</v>
      </c>
    </row>
    <row r="492" spans="1:6" s="1" customFormat="1" ht="12.75">
      <c r="A492" s="60" t="s">
        <v>226</v>
      </c>
      <c r="B492" s="117" t="s">
        <v>723</v>
      </c>
      <c r="C492" s="117" t="s">
        <v>188</v>
      </c>
      <c r="D492" s="177">
        <f t="shared" si="115"/>
        <v>1575</v>
      </c>
      <c r="E492" s="177">
        <f t="shared" si="115"/>
        <v>0</v>
      </c>
      <c r="F492" s="177">
        <f t="shared" si="115"/>
        <v>1575</v>
      </c>
    </row>
    <row r="493" spans="1:6" s="1" customFormat="1" ht="12.75">
      <c r="A493" s="60" t="s">
        <v>189</v>
      </c>
      <c r="B493" s="117" t="s">
        <v>723</v>
      </c>
      <c r="C493" s="117" t="s">
        <v>187</v>
      </c>
      <c r="D493" s="177">
        <v>1575</v>
      </c>
      <c r="E493" s="177">
        <v>0</v>
      </c>
      <c r="F493" s="177">
        <f>D493-E493</f>
        <v>1575</v>
      </c>
    </row>
    <row r="494" spans="1:6" s="1" customFormat="1" ht="25.5">
      <c r="A494" s="46" t="s">
        <v>507</v>
      </c>
      <c r="B494" s="117" t="s">
        <v>506</v>
      </c>
      <c r="C494" s="117"/>
      <c r="D494" s="177">
        <f aca="true" t="shared" si="116" ref="D494:F495">D495</f>
        <v>3500</v>
      </c>
      <c r="E494" s="177">
        <f t="shared" si="116"/>
        <v>3500</v>
      </c>
      <c r="F494" s="177">
        <f t="shared" si="116"/>
        <v>0</v>
      </c>
    </row>
    <row r="495" spans="1:6" s="1" customFormat="1" ht="12.75">
      <c r="A495" s="60" t="s">
        <v>226</v>
      </c>
      <c r="B495" s="117" t="s">
        <v>506</v>
      </c>
      <c r="C495" s="117" t="s">
        <v>188</v>
      </c>
      <c r="D495" s="177">
        <f t="shared" si="116"/>
        <v>3500</v>
      </c>
      <c r="E495" s="177">
        <f t="shared" si="116"/>
        <v>3500</v>
      </c>
      <c r="F495" s="177">
        <f t="shared" si="116"/>
        <v>0</v>
      </c>
    </row>
    <row r="496" spans="1:6" s="1" customFormat="1" ht="12.75">
      <c r="A496" s="60" t="s">
        <v>189</v>
      </c>
      <c r="B496" s="117" t="s">
        <v>506</v>
      </c>
      <c r="C496" s="117" t="s">
        <v>187</v>
      </c>
      <c r="D496" s="177">
        <v>3500</v>
      </c>
      <c r="E496" s="177">
        <v>3500</v>
      </c>
      <c r="F496" s="177">
        <f>D496-E496</f>
        <v>0</v>
      </c>
    </row>
    <row r="497" spans="1:6" s="1" customFormat="1" ht="25.5">
      <c r="A497" s="109" t="s">
        <v>539</v>
      </c>
      <c r="B497" s="127" t="s">
        <v>80</v>
      </c>
      <c r="C497" s="127"/>
      <c r="D497" s="187">
        <f>D498</f>
        <v>717.9</v>
      </c>
      <c r="E497" s="187">
        <f>E498</f>
        <v>717.9</v>
      </c>
      <c r="F497" s="187">
        <f>F498</f>
        <v>0</v>
      </c>
    </row>
    <row r="498" spans="1:6" s="1" customFormat="1" ht="12.75">
      <c r="A498" s="141" t="s">
        <v>540</v>
      </c>
      <c r="B498" s="122" t="s">
        <v>81</v>
      </c>
      <c r="C498" s="117"/>
      <c r="D498" s="185">
        <f>D499+D501</f>
        <v>717.9</v>
      </c>
      <c r="E498" s="185">
        <f>E499+E501</f>
        <v>717.9</v>
      </c>
      <c r="F498" s="185">
        <f>F499+F501</f>
        <v>0</v>
      </c>
    </row>
    <row r="499" spans="1:6" s="1" customFormat="1" ht="12.75">
      <c r="A499" s="60" t="s">
        <v>226</v>
      </c>
      <c r="B499" s="122" t="s">
        <v>81</v>
      </c>
      <c r="C499" s="117" t="s">
        <v>188</v>
      </c>
      <c r="D499" s="185">
        <f>D500</f>
        <v>217.9</v>
      </c>
      <c r="E499" s="185">
        <f>E500</f>
        <v>217.9</v>
      </c>
      <c r="F499" s="185">
        <f>F500</f>
        <v>0</v>
      </c>
    </row>
    <row r="500" spans="1:6" s="1" customFormat="1" ht="12.75">
      <c r="A500" s="60" t="s">
        <v>189</v>
      </c>
      <c r="B500" s="122" t="s">
        <v>81</v>
      </c>
      <c r="C500" s="117" t="s">
        <v>187</v>
      </c>
      <c r="D500" s="185">
        <f>166.8+51.1</f>
        <v>217.9</v>
      </c>
      <c r="E500" s="185">
        <f>166.8+51.1</f>
        <v>217.9</v>
      </c>
      <c r="F500" s="177">
        <f>D500-E500</f>
        <v>0</v>
      </c>
    </row>
    <row r="501" spans="1:6" s="1" customFormat="1" ht="25.5">
      <c r="A501" s="79" t="s">
        <v>190</v>
      </c>
      <c r="B501" s="122" t="s">
        <v>81</v>
      </c>
      <c r="C501" s="117" t="s">
        <v>178</v>
      </c>
      <c r="D501" s="185">
        <f>D502+D503</f>
        <v>500</v>
      </c>
      <c r="E501" s="185">
        <f>E503</f>
        <v>500</v>
      </c>
      <c r="F501" s="185">
        <f>F502+F503</f>
        <v>0</v>
      </c>
    </row>
    <row r="502" spans="1:6" s="1" customFormat="1" ht="12.75">
      <c r="A502" s="50" t="s">
        <v>191</v>
      </c>
      <c r="B502" s="122" t="s">
        <v>81</v>
      </c>
      <c r="C502" s="117" t="s">
        <v>192</v>
      </c>
      <c r="D502" s="185">
        <v>450</v>
      </c>
      <c r="E502" s="185">
        <v>0</v>
      </c>
      <c r="F502" s="185">
        <f>D502-E502</f>
        <v>450</v>
      </c>
    </row>
    <row r="503" spans="1:6" s="1" customFormat="1" ht="12.75">
      <c r="A503" s="60" t="s">
        <v>197</v>
      </c>
      <c r="B503" s="122" t="s">
        <v>81</v>
      </c>
      <c r="C503" s="117" t="s">
        <v>196</v>
      </c>
      <c r="D503" s="185">
        <v>50</v>
      </c>
      <c r="E503" s="185">
        <v>500</v>
      </c>
      <c r="F503" s="177">
        <f>D503-E503</f>
        <v>-450</v>
      </c>
    </row>
    <row r="504" spans="1:6" s="1" customFormat="1" ht="25.5">
      <c r="A504" s="126" t="s">
        <v>462</v>
      </c>
      <c r="B504" s="127" t="s">
        <v>52</v>
      </c>
      <c r="C504" s="127"/>
      <c r="D504" s="176">
        <f>D505+D514+D528</f>
        <v>9910.964</v>
      </c>
      <c r="E504" s="176">
        <f>E505+E514+E528</f>
        <v>3910.964</v>
      </c>
      <c r="F504" s="176">
        <f>F505+F514+F528</f>
        <v>6000</v>
      </c>
    </row>
    <row r="505" spans="1:6" s="1" customFormat="1" ht="25.5">
      <c r="A505" s="44" t="s">
        <v>530</v>
      </c>
      <c r="B505" s="116" t="s">
        <v>220</v>
      </c>
      <c r="C505" s="116"/>
      <c r="D505" s="183">
        <f>D506+D511</f>
        <v>2517.964</v>
      </c>
      <c r="E505" s="183">
        <f>E506+E511</f>
        <v>2517.964</v>
      </c>
      <c r="F505" s="183">
        <f>F506+F511</f>
        <v>0</v>
      </c>
    </row>
    <row r="506" spans="1:6" s="1" customFormat="1" ht="12.75">
      <c r="A506" s="46" t="s">
        <v>630</v>
      </c>
      <c r="B506" s="114" t="s">
        <v>631</v>
      </c>
      <c r="C506" s="117"/>
      <c r="D506" s="177">
        <f>D507+D509</f>
        <v>64.7</v>
      </c>
      <c r="E506" s="177">
        <f>E507+E509</f>
        <v>64.7</v>
      </c>
      <c r="F506" s="177">
        <f>F507+F509</f>
        <v>0</v>
      </c>
    </row>
    <row r="507" spans="1:6" s="1" customFormat="1" ht="38.25">
      <c r="A507" s="60" t="s">
        <v>116</v>
      </c>
      <c r="B507" s="114" t="s">
        <v>631</v>
      </c>
      <c r="C507" s="117" t="s">
        <v>198</v>
      </c>
      <c r="D507" s="177">
        <f>D508</f>
        <v>13.2</v>
      </c>
      <c r="E507" s="177">
        <f>E508</f>
        <v>13.2</v>
      </c>
      <c r="F507" s="177">
        <f>F508</f>
        <v>0</v>
      </c>
    </row>
    <row r="508" spans="1:6" s="1" customFormat="1" ht="12.75">
      <c r="A508" s="63" t="s">
        <v>193</v>
      </c>
      <c r="B508" s="114" t="s">
        <v>631</v>
      </c>
      <c r="C508" s="117" t="s">
        <v>194</v>
      </c>
      <c r="D508" s="177">
        <v>13.2</v>
      </c>
      <c r="E508" s="177">
        <v>13.2</v>
      </c>
      <c r="F508" s="177">
        <f>D508-E508</f>
        <v>0</v>
      </c>
    </row>
    <row r="509" spans="1:6" s="1" customFormat="1" ht="12.75">
      <c r="A509" s="60" t="s">
        <v>226</v>
      </c>
      <c r="B509" s="114" t="s">
        <v>631</v>
      </c>
      <c r="C509" s="117" t="s">
        <v>188</v>
      </c>
      <c r="D509" s="177">
        <f>D510</f>
        <v>51.5</v>
      </c>
      <c r="E509" s="177">
        <f>E510</f>
        <v>51.5</v>
      </c>
      <c r="F509" s="177">
        <f>F510</f>
        <v>0</v>
      </c>
    </row>
    <row r="510" spans="1:6" s="1" customFormat="1" ht="12.75">
      <c r="A510" s="60" t="s">
        <v>189</v>
      </c>
      <c r="B510" s="114" t="s">
        <v>631</v>
      </c>
      <c r="C510" s="117" t="s">
        <v>187</v>
      </c>
      <c r="D510" s="177">
        <v>51.5</v>
      </c>
      <c r="E510" s="177">
        <v>51.5</v>
      </c>
      <c r="F510" s="177">
        <f>D510-E510</f>
        <v>0</v>
      </c>
    </row>
    <row r="511" spans="1:6" s="1" customFormat="1" ht="12.75">
      <c r="A511" s="310" t="s">
        <v>315</v>
      </c>
      <c r="B511" s="117" t="s">
        <v>273</v>
      </c>
      <c r="C511" s="117"/>
      <c r="D511" s="177">
        <f>SUM(D512)</f>
        <v>2453.264</v>
      </c>
      <c r="E511" s="177">
        <f>SUM(E512)</f>
        <v>2453.264</v>
      </c>
      <c r="F511" s="177">
        <f>SUM(F512)</f>
        <v>0</v>
      </c>
    </row>
    <row r="512" spans="1:6" s="1" customFormat="1" ht="12.75">
      <c r="A512" s="60" t="s">
        <v>226</v>
      </c>
      <c r="B512" s="117" t="s">
        <v>273</v>
      </c>
      <c r="C512" s="117" t="s">
        <v>188</v>
      </c>
      <c r="D512" s="177">
        <f>D513</f>
        <v>2453.264</v>
      </c>
      <c r="E512" s="177">
        <f>E513</f>
        <v>2453.264</v>
      </c>
      <c r="F512" s="177">
        <f>F513</f>
        <v>0</v>
      </c>
    </row>
    <row r="513" spans="1:6" s="1" customFormat="1" ht="12.75">
      <c r="A513" s="60" t="s">
        <v>189</v>
      </c>
      <c r="B513" s="117" t="s">
        <v>273</v>
      </c>
      <c r="C513" s="117" t="s">
        <v>187</v>
      </c>
      <c r="D513" s="177">
        <v>2453.264</v>
      </c>
      <c r="E513" s="177">
        <v>2453.264</v>
      </c>
      <c r="F513" s="177">
        <f>D513-E513</f>
        <v>0</v>
      </c>
    </row>
    <row r="514" spans="1:6" s="1" customFormat="1" ht="25.5">
      <c r="A514" s="53" t="s">
        <v>531</v>
      </c>
      <c r="B514" s="116" t="s">
        <v>66</v>
      </c>
      <c r="C514" s="116"/>
      <c r="D514" s="183">
        <f>D515+D525+D522</f>
        <v>7313</v>
      </c>
      <c r="E514" s="183">
        <f>E515+E525+E522</f>
        <v>1313</v>
      </c>
      <c r="F514" s="183">
        <f>F515+F525+F522</f>
        <v>6000</v>
      </c>
    </row>
    <row r="515" spans="1:6" s="1" customFormat="1" ht="12.75">
      <c r="A515" s="46" t="s">
        <v>95</v>
      </c>
      <c r="B515" s="117" t="s">
        <v>275</v>
      </c>
      <c r="C515" s="117"/>
      <c r="D515" s="177">
        <f>D516+D520+D518</f>
        <v>80</v>
      </c>
      <c r="E515" s="177">
        <f>E516+E520+E518</f>
        <v>80</v>
      </c>
      <c r="F515" s="177">
        <f>F516+F520+F518</f>
        <v>0</v>
      </c>
    </row>
    <row r="516" spans="1:6" s="1" customFormat="1" ht="38.25">
      <c r="A516" s="60" t="s">
        <v>116</v>
      </c>
      <c r="B516" s="117" t="s">
        <v>275</v>
      </c>
      <c r="C516" s="117" t="s">
        <v>198</v>
      </c>
      <c r="D516" s="177">
        <f>D517</f>
        <v>40</v>
      </c>
      <c r="E516" s="177">
        <f>E517</f>
        <v>40</v>
      </c>
      <c r="F516" s="177">
        <f>F517</f>
        <v>0</v>
      </c>
    </row>
    <row r="517" spans="1:6" s="1" customFormat="1" ht="12.75">
      <c r="A517" s="63" t="s">
        <v>193</v>
      </c>
      <c r="B517" s="117" t="s">
        <v>275</v>
      </c>
      <c r="C517" s="117" t="s">
        <v>194</v>
      </c>
      <c r="D517" s="177">
        <v>40</v>
      </c>
      <c r="E517" s="177">
        <v>40</v>
      </c>
      <c r="F517" s="177">
        <f>D517-E517</f>
        <v>0</v>
      </c>
    </row>
    <row r="518" spans="1:6" s="1" customFormat="1" ht="12.75">
      <c r="A518" s="60" t="s">
        <v>226</v>
      </c>
      <c r="B518" s="117" t="s">
        <v>275</v>
      </c>
      <c r="C518" s="117" t="s">
        <v>188</v>
      </c>
      <c r="D518" s="177">
        <f>D519</f>
        <v>20</v>
      </c>
      <c r="E518" s="177">
        <f>E519</f>
        <v>20</v>
      </c>
      <c r="F518" s="177">
        <f>F519</f>
        <v>0</v>
      </c>
    </row>
    <row r="519" spans="1:6" s="1" customFormat="1" ht="12.75">
      <c r="A519" s="60" t="s">
        <v>189</v>
      </c>
      <c r="B519" s="117" t="s">
        <v>275</v>
      </c>
      <c r="C519" s="117" t="s">
        <v>187</v>
      </c>
      <c r="D519" s="177">
        <v>20</v>
      </c>
      <c r="E519" s="177">
        <v>20</v>
      </c>
      <c r="F519" s="177">
        <f>D519-E519</f>
        <v>0</v>
      </c>
    </row>
    <row r="520" spans="1:6" s="1" customFormat="1" ht="25.5">
      <c r="A520" s="153" t="s">
        <v>263</v>
      </c>
      <c r="B520" s="117" t="s">
        <v>275</v>
      </c>
      <c r="C520" s="117" t="s">
        <v>178</v>
      </c>
      <c r="D520" s="177">
        <f>D521</f>
        <v>20</v>
      </c>
      <c r="E520" s="177">
        <f>E521</f>
        <v>20</v>
      </c>
      <c r="F520" s="177">
        <f>F521</f>
        <v>0</v>
      </c>
    </row>
    <row r="521" spans="1:6" s="1" customFormat="1" ht="25.5">
      <c r="A521" s="50" t="s">
        <v>388</v>
      </c>
      <c r="B521" s="117" t="s">
        <v>275</v>
      </c>
      <c r="C521" s="117" t="s">
        <v>203</v>
      </c>
      <c r="D521" s="177">
        <v>20</v>
      </c>
      <c r="E521" s="177">
        <v>20</v>
      </c>
      <c r="F521" s="177">
        <f>D521-E521</f>
        <v>0</v>
      </c>
    </row>
    <row r="522" spans="1:6" s="1" customFormat="1" ht="21" customHeight="1">
      <c r="A522" s="74" t="s">
        <v>405</v>
      </c>
      <c r="B522" s="117" t="s">
        <v>404</v>
      </c>
      <c r="C522" s="117"/>
      <c r="D522" s="177">
        <f aca="true" t="shared" si="117" ref="D522:F523">D523</f>
        <v>7100</v>
      </c>
      <c r="E522" s="177">
        <f t="shared" si="117"/>
        <v>1100</v>
      </c>
      <c r="F522" s="177">
        <f t="shared" si="117"/>
        <v>6000</v>
      </c>
    </row>
    <row r="523" spans="1:6" s="1" customFormat="1" ht="12.75">
      <c r="A523" s="60" t="s">
        <v>226</v>
      </c>
      <c r="B523" s="115" t="s">
        <v>404</v>
      </c>
      <c r="C523" s="117" t="s">
        <v>188</v>
      </c>
      <c r="D523" s="177">
        <f t="shared" si="117"/>
        <v>7100</v>
      </c>
      <c r="E523" s="177">
        <f t="shared" si="117"/>
        <v>1100</v>
      </c>
      <c r="F523" s="177">
        <f t="shared" si="117"/>
        <v>6000</v>
      </c>
    </row>
    <row r="524" spans="1:6" s="1" customFormat="1" ht="12.75">
      <c r="A524" s="60" t="s">
        <v>189</v>
      </c>
      <c r="B524" s="115" t="s">
        <v>404</v>
      </c>
      <c r="C524" s="117" t="s">
        <v>187</v>
      </c>
      <c r="D524" s="177">
        <v>7100</v>
      </c>
      <c r="E524" s="177">
        <f>300+800</f>
        <v>1100</v>
      </c>
      <c r="F524" s="177">
        <f>D524-E524</f>
        <v>6000</v>
      </c>
    </row>
    <row r="525" spans="1:6" s="1" customFormat="1" ht="25.5">
      <c r="A525" s="74" t="s">
        <v>316</v>
      </c>
      <c r="B525" s="115" t="s">
        <v>276</v>
      </c>
      <c r="C525" s="117"/>
      <c r="D525" s="177">
        <f aca="true" t="shared" si="118" ref="D525:F526">D526</f>
        <v>133</v>
      </c>
      <c r="E525" s="177">
        <f t="shared" si="118"/>
        <v>133</v>
      </c>
      <c r="F525" s="177">
        <f t="shared" si="118"/>
        <v>0</v>
      </c>
    </row>
    <row r="526" spans="1:6" s="1" customFormat="1" ht="25.5">
      <c r="A526" s="153" t="s">
        <v>263</v>
      </c>
      <c r="B526" s="115" t="s">
        <v>276</v>
      </c>
      <c r="C526" s="117" t="s">
        <v>178</v>
      </c>
      <c r="D526" s="177">
        <f t="shared" si="118"/>
        <v>133</v>
      </c>
      <c r="E526" s="177">
        <f t="shared" si="118"/>
        <v>133</v>
      </c>
      <c r="F526" s="177">
        <f t="shared" si="118"/>
        <v>0</v>
      </c>
    </row>
    <row r="527" spans="1:6" s="1" customFormat="1" ht="25.5">
      <c r="A527" s="50" t="s">
        <v>388</v>
      </c>
      <c r="B527" s="115" t="s">
        <v>276</v>
      </c>
      <c r="C527" s="117" t="s">
        <v>203</v>
      </c>
      <c r="D527" s="177">
        <v>133</v>
      </c>
      <c r="E527" s="177">
        <v>133</v>
      </c>
      <c r="F527" s="177">
        <f>D527-E527</f>
        <v>0</v>
      </c>
    </row>
    <row r="528" spans="1:6" s="1" customFormat="1" ht="12.75">
      <c r="A528" s="53" t="s">
        <v>406</v>
      </c>
      <c r="B528" s="116" t="s">
        <v>407</v>
      </c>
      <c r="C528" s="116"/>
      <c r="D528" s="183">
        <f>D529</f>
        <v>80</v>
      </c>
      <c r="E528" s="183">
        <f>E529</f>
        <v>80</v>
      </c>
      <c r="F528" s="183">
        <f>F529</f>
        <v>0</v>
      </c>
    </row>
    <row r="529" spans="1:6" s="1" customFormat="1" ht="12.75">
      <c r="A529" s="46" t="s">
        <v>95</v>
      </c>
      <c r="B529" s="117" t="s">
        <v>408</v>
      </c>
      <c r="C529" s="117"/>
      <c r="D529" s="177">
        <f>D530+D532</f>
        <v>80</v>
      </c>
      <c r="E529" s="177">
        <f>E530+E532</f>
        <v>80</v>
      </c>
      <c r="F529" s="177">
        <f>F530+F532</f>
        <v>0</v>
      </c>
    </row>
    <row r="530" spans="1:6" s="1" customFormat="1" ht="38.25">
      <c r="A530" s="60" t="s">
        <v>116</v>
      </c>
      <c r="B530" s="117" t="s">
        <v>408</v>
      </c>
      <c r="C530" s="117" t="s">
        <v>198</v>
      </c>
      <c r="D530" s="177">
        <f>D531</f>
        <v>60</v>
      </c>
      <c r="E530" s="177">
        <f>E531</f>
        <v>60</v>
      </c>
      <c r="F530" s="177">
        <f>F531</f>
        <v>0</v>
      </c>
    </row>
    <row r="531" spans="1:6" s="1" customFormat="1" ht="12.75">
      <c r="A531" s="63" t="s">
        <v>193</v>
      </c>
      <c r="B531" s="117" t="s">
        <v>408</v>
      </c>
      <c r="C531" s="117" t="s">
        <v>194</v>
      </c>
      <c r="D531" s="177">
        <v>60</v>
      </c>
      <c r="E531" s="177">
        <v>60</v>
      </c>
      <c r="F531" s="177">
        <f>D531-E531</f>
        <v>0</v>
      </c>
    </row>
    <row r="532" spans="1:6" s="1" customFormat="1" ht="12.75">
      <c r="A532" s="60" t="s">
        <v>226</v>
      </c>
      <c r="B532" s="117" t="s">
        <v>408</v>
      </c>
      <c r="C532" s="117" t="s">
        <v>188</v>
      </c>
      <c r="D532" s="177">
        <f>D533</f>
        <v>20</v>
      </c>
      <c r="E532" s="177">
        <f>E533</f>
        <v>20</v>
      </c>
      <c r="F532" s="177">
        <f>F533</f>
        <v>0</v>
      </c>
    </row>
    <row r="533" spans="1:6" s="1" customFormat="1" ht="12.75">
      <c r="A533" s="60" t="s">
        <v>189</v>
      </c>
      <c r="B533" s="117" t="s">
        <v>408</v>
      </c>
      <c r="C533" s="117" t="s">
        <v>187</v>
      </c>
      <c r="D533" s="177">
        <v>20</v>
      </c>
      <c r="E533" s="177">
        <v>20</v>
      </c>
      <c r="F533" s="177">
        <f>D533-E533</f>
        <v>0</v>
      </c>
    </row>
    <row r="534" spans="1:6" s="1" customFormat="1" ht="12.75">
      <c r="A534" s="109" t="s">
        <v>541</v>
      </c>
      <c r="B534" s="127" t="s">
        <v>18</v>
      </c>
      <c r="C534" s="127"/>
      <c r="D534" s="176">
        <f>D535+D538</f>
        <v>12500.7</v>
      </c>
      <c r="E534" s="176">
        <f>E535+E538</f>
        <v>3850</v>
      </c>
      <c r="F534" s="176">
        <f>F535+F538</f>
        <v>8650.7</v>
      </c>
    </row>
    <row r="535" spans="1:6" s="1" customFormat="1" ht="12.75">
      <c r="A535" s="71" t="s">
        <v>243</v>
      </c>
      <c r="B535" s="117" t="s">
        <v>633</v>
      </c>
      <c r="C535" s="117"/>
      <c r="D535" s="177">
        <f aca="true" t="shared" si="119" ref="D535:F536">D536</f>
        <v>150</v>
      </c>
      <c r="E535" s="177">
        <f t="shared" si="119"/>
        <v>150</v>
      </c>
      <c r="F535" s="177">
        <f t="shared" si="119"/>
        <v>0</v>
      </c>
    </row>
    <row r="536" spans="1:6" s="1" customFormat="1" ht="12.75">
      <c r="A536" s="60" t="s">
        <v>226</v>
      </c>
      <c r="B536" s="117" t="s">
        <v>633</v>
      </c>
      <c r="C536" s="117" t="s">
        <v>188</v>
      </c>
      <c r="D536" s="177">
        <f t="shared" si="119"/>
        <v>150</v>
      </c>
      <c r="E536" s="177">
        <f t="shared" si="119"/>
        <v>150</v>
      </c>
      <c r="F536" s="177">
        <f t="shared" si="119"/>
        <v>0</v>
      </c>
    </row>
    <row r="537" spans="1:6" s="1" customFormat="1" ht="12.75">
      <c r="A537" s="60" t="s">
        <v>189</v>
      </c>
      <c r="B537" s="117" t="s">
        <v>633</v>
      </c>
      <c r="C537" s="117" t="s">
        <v>187</v>
      </c>
      <c r="D537" s="177">
        <v>150</v>
      </c>
      <c r="E537" s="177">
        <v>150</v>
      </c>
      <c r="F537" s="177">
        <f>D537-E537</f>
        <v>0</v>
      </c>
    </row>
    <row r="538" spans="1:6" s="1" customFormat="1" ht="25.5">
      <c r="A538" s="71" t="s">
        <v>436</v>
      </c>
      <c r="B538" s="117" t="s">
        <v>435</v>
      </c>
      <c r="C538" s="117"/>
      <c r="D538" s="177">
        <f aca="true" t="shared" si="120" ref="D538:F539">D539</f>
        <v>12350.7</v>
      </c>
      <c r="E538" s="177">
        <f t="shared" si="120"/>
        <v>3700</v>
      </c>
      <c r="F538" s="177">
        <f t="shared" si="120"/>
        <v>8650.7</v>
      </c>
    </row>
    <row r="539" spans="1:6" s="1" customFormat="1" ht="12.75">
      <c r="A539" s="60" t="s">
        <v>226</v>
      </c>
      <c r="B539" s="117" t="s">
        <v>435</v>
      </c>
      <c r="C539" s="117" t="s">
        <v>188</v>
      </c>
      <c r="D539" s="177">
        <f t="shared" si="120"/>
        <v>12350.7</v>
      </c>
      <c r="E539" s="177">
        <f t="shared" si="120"/>
        <v>3700</v>
      </c>
      <c r="F539" s="177">
        <f t="shared" si="120"/>
        <v>8650.7</v>
      </c>
    </row>
    <row r="540" spans="1:6" s="1" customFormat="1" ht="12.75">
      <c r="A540" s="60" t="s">
        <v>189</v>
      </c>
      <c r="B540" s="117" t="s">
        <v>435</v>
      </c>
      <c r="C540" s="117" t="s">
        <v>187</v>
      </c>
      <c r="D540" s="177">
        <v>12350.7</v>
      </c>
      <c r="E540" s="177">
        <f>1850+1850</f>
        <v>3700</v>
      </c>
      <c r="F540" s="177">
        <f>D540-E540</f>
        <v>8650.7</v>
      </c>
    </row>
    <row r="541" spans="1:6" s="1" customFormat="1" ht="25.5">
      <c r="A541" s="109" t="s">
        <v>494</v>
      </c>
      <c r="B541" s="127" t="s">
        <v>354</v>
      </c>
      <c r="C541" s="127"/>
      <c r="D541" s="176">
        <f>D542</f>
        <v>92</v>
      </c>
      <c r="E541" s="176">
        <f aca="true" t="shared" si="121" ref="E541:F543">E542</f>
        <v>92</v>
      </c>
      <c r="F541" s="176">
        <f t="shared" si="121"/>
        <v>0</v>
      </c>
    </row>
    <row r="542" spans="1:6" s="1" customFormat="1" ht="25.5">
      <c r="A542" s="46" t="s">
        <v>94</v>
      </c>
      <c r="B542" s="117" t="s">
        <v>355</v>
      </c>
      <c r="C542" s="117"/>
      <c r="D542" s="177">
        <f>D543</f>
        <v>92</v>
      </c>
      <c r="E542" s="177">
        <f t="shared" si="121"/>
        <v>92</v>
      </c>
      <c r="F542" s="177">
        <f t="shared" si="121"/>
        <v>0</v>
      </c>
    </row>
    <row r="543" spans="1:6" s="1" customFormat="1" ht="12.75">
      <c r="A543" s="60" t="s">
        <v>226</v>
      </c>
      <c r="B543" s="117" t="s">
        <v>355</v>
      </c>
      <c r="C543" s="117" t="s">
        <v>188</v>
      </c>
      <c r="D543" s="177">
        <f>D544</f>
        <v>92</v>
      </c>
      <c r="E543" s="177">
        <f t="shared" si="121"/>
        <v>92</v>
      </c>
      <c r="F543" s="177">
        <f t="shared" si="121"/>
        <v>0</v>
      </c>
    </row>
    <row r="544" spans="1:6" s="1" customFormat="1" ht="12.75">
      <c r="A544" s="60" t="s">
        <v>189</v>
      </c>
      <c r="B544" s="117" t="s">
        <v>355</v>
      </c>
      <c r="C544" s="117" t="s">
        <v>187</v>
      </c>
      <c r="D544" s="177">
        <v>92</v>
      </c>
      <c r="E544" s="177">
        <v>92</v>
      </c>
      <c r="F544" s="177">
        <f>D544-E544</f>
        <v>0</v>
      </c>
    </row>
    <row r="545" spans="1:6" s="1" customFormat="1" ht="25.5">
      <c r="A545" s="129" t="s">
        <v>439</v>
      </c>
      <c r="B545" s="127" t="s">
        <v>19</v>
      </c>
      <c r="C545" s="132"/>
      <c r="D545" s="192">
        <f>D546+D551+D557+D560+D566+D569+D572+D563</f>
        <v>26096.766999999996</v>
      </c>
      <c r="E545" s="192">
        <f>E546+E551+E557+E560+E566+E569+E572+E563</f>
        <v>29038.466999999997</v>
      </c>
      <c r="F545" s="192">
        <f>F546+F551+F557+F560+F566+F569+F572+F563</f>
        <v>-2941.7</v>
      </c>
    </row>
    <row r="546" spans="1:6" s="1" customFormat="1" ht="12.75">
      <c r="A546" s="46" t="s">
        <v>115</v>
      </c>
      <c r="B546" s="117" t="s">
        <v>70</v>
      </c>
      <c r="C546" s="165"/>
      <c r="D546" s="181">
        <f>D547+D549</f>
        <v>14603.4</v>
      </c>
      <c r="E546" s="181">
        <f>E547+E549</f>
        <v>14603.4</v>
      </c>
      <c r="F546" s="181">
        <f>F547+F549</f>
        <v>0</v>
      </c>
    </row>
    <row r="547" spans="1:6" s="1" customFormat="1" ht="38.25">
      <c r="A547" s="60" t="s">
        <v>116</v>
      </c>
      <c r="B547" s="117" t="s">
        <v>70</v>
      </c>
      <c r="C547" s="117" t="s">
        <v>198</v>
      </c>
      <c r="D547" s="182">
        <f>D548</f>
        <v>13901.1</v>
      </c>
      <c r="E547" s="182">
        <f>E548</f>
        <v>13901.1</v>
      </c>
      <c r="F547" s="182">
        <f>F548</f>
        <v>0</v>
      </c>
    </row>
    <row r="548" spans="1:6" s="1" customFormat="1" ht="12.75">
      <c r="A548" s="63" t="s">
        <v>193</v>
      </c>
      <c r="B548" s="117" t="s">
        <v>70</v>
      </c>
      <c r="C548" s="117" t="s">
        <v>194</v>
      </c>
      <c r="D548" s="185">
        <f>12227+1674.1</f>
        <v>13901.1</v>
      </c>
      <c r="E548" s="185">
        <f>12227+1674.1</f>
        <v>13901.1</v>
      </c>
      <c r="F548" s="177">
        <f>D548-E548</f>
        <v>0</v>
      </c>
    </row>
    <row r="549" spans="1:6" s="1" customFormat="1" ht="12.75">
      <c r="A549" s="60" t="s">
        <v>226</v>
      </c>
      <c r="B549" s="117" t="s">
        <v>70</v>
      </c>
      <c r="C549" s="117" t="s">
        <v>188</v>
      </c>
      <c r="D549" s="177">
        <f>D550</f>
        <v>702.3</v>
      </c>
      <c r="E549" s="177">
        <f>E550</f>
        <v>702.3</v>
      </c>
      <c r="F549" s="177">
        <f>F550</f>
        <v>0</v>
      </c>
    </row>
    <row r="550" spans="1:6" s="1" customFormat="1" ht="12.75">
      <c r="A550" s="60" t="s">
        <v>189</v>
      </c>
      <c r="B550" s="117" t="s">
        <v>70</v>
      </c>
      <c r="C550" s="117" t="s">
        <v>187</v>
      </c>
      <c r="D550" s="177">
        <v>702.3</v>
      </c>
      <c r="E550" s="177">
        <v>702.3</v>
      </c>
      <c r="F550" s="177">
        <f>D550-E550</f>
        <v>0</v>
      </c>
    </row>
    <row r="551" spans="1:6" s="1" customFormat="1" ht="25.5">
      <c r="A551" s="46" t="s">
        <v>92</v>
      </c>
      <c r="B551" s="117" t="s">
        <v>219</v>
      </c>
      <c r="C551" s="165"/>
      <c r="D551" s="182">
        <f>D552+D554</f>
        <v>2841.196</v>
      </c>
      <c r="E551" s="182">
        <f>E552+E554</f>
        <v>2841.196</v>
      </c>
      <c r="F551" s="182">
        <f>F552+F554</f>
        <v>0</v>
      </c>
    </row>
    <row r="552" spans="1:6" s="1" customFormat="1" ht="12.75">
      <c r="A552" s="60" t="s">
        <v>226</v>
      </c>
      <c r="B552" s="117" t="s">
        <v>219</v>
      </c>
      <c r="C552" s="117" t="s">
        <v>188</v>
      </c>
      <c r="D552" s="177">
        <f>D553</f>
        <v>2819.2</v>
      </c>
      <c r="E552" s="177">
        <f>E553</f>
        <v>2819.2</v>
      </c>
      <c r="F552" s="177">
        <f>F553</f>
        <v>0</v>
      </c>
    </row>
    <row r="553" spans="1:6" s="1" customFormat="1" ht="12.75">
      <c r="A553" s="60" t="s">
        <v>189</v>
      </c>
      <c r="B553" s="117" t="s">
        <v>219</v>
      </c>
      <c r="C553" s="117" t="s">
        <v>187</v>
      </c>
      <c r="D553" s="177">
        <f>2821.2-2</f>
        <v>2819.2</v>
      </c>
      <c r="E553" s="177">
        <f>2821.2-2</f>
        <v>2819.2</v>
      </c>
      <c r="F553" s="177">
        <f>D553-E553</f>
        <v>0</v>
      </c>
    </row>
    <row r="554" spans="1:6" s="1" customFormat="1" ht="12.75">
      <c r="A554" s="60" t="s">
        <v>90</v>
      </c>
      <c r="B554" s="117" t="s">
        <v>219</v>
      </c>
      <c r="C554" s="117" t="s">
        <v>87</v>
      </c>
      <c r="D554" s="177">
        <f>D556+D555</f>
        <v>21.996</v>
      </c>
      <c r="E554" s="177">
        <f>E556+E555</f>
        <v>21.996</v>
      </c>
      <c r="F554" s="177">
        <f>F556+F555</f>
        <v>0</v>
      </c>
    </row>
    <row r="555" spans="1:6" s="1" customFormat="1" ht="12.75">
      <c r="A555" s="60" t="s">
        <v>288</v>
      </c>
      <c r="B555" s="117" t="s">
        <v>219</v>
      </c>
      <c r="C555" s="117" t="s">
        <v>598</v>
      </c>
      <c r="D555" s="177">
        <v>2</v>
      </c>
      <c r="E555" s="177">
        <v>2</v>
      </c>
      <c r="F555" s="177">
        <f>D555-E555</f>
        <v>0</v>
      </c>
    </row>
    <row r="556" spans="1:6" s="1" customFormat="1" ht="12.75">
      <c r="A556" s="60" t="s">
        <v>209</v>
      </c>
      <c r="B556" s="117" t="s">
        <v>219</v>
      </c>
      <c r="C556" s="117" t="s">
        <v>210</v>
      </c>
      <c r="D556" s="177">
        <v>19.996</v>
      </c>
      <c r="E556" s="177">
        <v>19.996</v>
      </c>
      <c r="F556" s="177">
        <f>D556-E556</f>
        <v>0</v>
      </c>
    </row>
    <row r="557" spans="1:6" s="1" customFormat="1" ht="12.75">
      <c r="A557" s="46" t="s">
        <v>109</v>
      </c>
      <c r="B557" s="164" t="s">
        <v>20</v>
      </c>
      <c r="C557" s="165"/>
      <c r="D557" s="182">
        <f aca="true" t="shared" si="122" ref="D557:F558">D558</f>
        <v>526</v>
      </c>
      <c r="E557" s="182">
        <f t="shared" si="122"/>
        <v>526</v>
      </c>
      <c r="F557" s="182">
        <f t="shared" si="122"/>
        <v>0</v>
      </c>
    </row>
    <row r="558" spans="1:6" s="1" customFormat="1" ht="12.75">
      <c r="A558" s="60" t="s">
        <v>226</v>
      </c>
      <c r="B558" s="117" t="s">
        <v>20</v>
      </c>
      <c r="C558" s="117" t="s">
        <v>188</v>
      </c>
      <c r="D558" s="177">
        <f t="shared" si="122"/>
        <v>526</v>
      </c>
      <c r="E558" s="177">
        <f t="shared" si="122"/>
        <v>526</v>
      </c>
      <c r="F558" s="177">
        <f t="shared" si="122"/>
        <v>0</v>
      </c>
    </row>
    <row r="559" spans="1:6" s="1" customFormat="1" ht="12.75">
      <c r="A559" s="60" t="s">
        <v>189</v>
      </c>
      <c r="B559" s="117" t="s">
        <v>20</v>
      </c>
      <c r="C559" s="117" t="s">
        <v>187</v>
      </c>
      <c r="D559" s="177">
        <v>526</v>
      </c>
      <c r="E559" s="177">
        <v>526</v>
      </c>
      <c r="F559" s="177">
        <f>D559-E559</f>
        <v>0</v>
      </c>
    </row>
    <row r="560" spans="1:6" s="1" customFormat="1" ht="12.75">
      <c r="A560" s="46" t="s">
        <v>110</v>
      </c>
      <c r="B560" s="115" t="s">
        <v>21</v>
      </c>
      <c r="C560" s="117"/>
      <c r="D560" s="177">
        <f aca="true" t="shared" si="123" ref="D560:F561">D561</f>
        <v>1264</v>
      </c>
      <c r="E560" s="177">
        <f t="shared" si="123"/>
        <v>1264</v>
      </c>
      <c r="F560" s="177">
        <f t="shared" si="123"/>
        <v>0</v>
      </c>
    </row>
    <row r="561" spans="1:6" s="1" customFormat="1" ht="12.75">
      <c r="A561" s="60" t="s">
        <v>226</v>
      </c>
      <c r="B561" s="115" t="s">
        <v>21</v>
      </c>
      <c r="C561" s="117" t="s">
        <v>188</v>
      </c>
      <c r="D561" s="177">
        <f t="shared" si="123"/>
        <v>1264</v>
      </c>
      <c r="E561" s="177">
        <f t="shared" si="123"/>
        <v>1264</v>
      </c>
      <c r="F561" s="177">
        <f t="shared" si="123"/>
        <v>0</v>
      </c>
    </row>
    <row r="562" spans="1:6" s="1" customFormat="1" ht="12.75">
      <c r="A562" s="60" t="s">
        <v>189</v>
      </c>
      <c r="B562" s="115" t="s">
        <v>21</v>
      </c>
      <c r="C562" s="117" t="s">
        <v>187</v>
      </c>
      <c r="D562" s="177">
        <f>896+368</f>
        <v>1264</v>
      </c>
      <c r="E562" s="177">
        <f>896+368</f>
        <v>1264</v>
      </c>
      <c r="F562" s="177">
        <f>D562-E562</f>
        <v>0</v>
      </c>
    </row>
    <row r="563" spans="1:6" s="1" customFormat="1" ht="12.75">
      <c r="A563" s="50" t="s">
        <v>444</v>
      </c>
      <c r="B563" s="117" t="s">
        <v>510</v>
      </c>
      <c r="C563" s="117"/>
      <c r="D563" s="177">
        <f aca="true" t="shared" si="124" ref="D563:F564">D564</f>
        <v>100</v>
      </c>
      <c r="E563" s="177">
        <f t="shared" si="124"/>
        <v>100</v>
      </c>
      <c r="F563" s="177">
        <f t="shared" si="124"/>
        <v>0</v>
      </c>
    </row>
    <row r="564" spans="1:6" s="1" customFormat="1" ht="12.75">
      <c r="A564" s="60" t="s">
        <v>226</v>
      </c>
      <c r="B564" s="117" t="s">
        <v>510</v>
      </c>
      <c r="C564" s="117" t="s">
        <v>188</v>
      </c>
      <c r="D564" s="177">
        <f t="shared" si="124"/>
        <v>100</v>
      </c>
      <c r="E564" s="177">
        <f t="shared" si="124"/>
        <v>100</v>
      </c>
      <c r="F564" s="177">
        <f t="shared" si="124"/>
        <v>0</v>
      </c>
    </row>
    <row r="565" spans="1:6" s="1" customFormat="1" ht="12.75">
      <c r="A565" s="60" t="s">
        <v>189</v>
      </c>
      <c r="B565" s="117" t="s">
        <v>510</v>
      </c>
      <c r="C565" s="117" t="s">
        <v>187</v>
      </c>
      <c r="D565" s="177">
        <v>100</v>
      </c>
      <c r="E565" s="177">
        <v>100</v>
      </c>
      <c r="F565" s="177">
        <f>D565-E565</f>
        <v>0</v>
      </c>
    </row>
    <row r="566" spans="1:6" s="1" customFormat="1" ht="12.75">
      <c r="A566" s="50" t="s">
        <v>441</v>
      </c>
      <c r="B566" s="117" t="s">
        <v>9</v>
      </c>
      <c r="C566" s="117"/>
      <c r="D566" s="177">
        <f aca="true" t="shared" si="125" ref="D566:F567">D567</f>
        <v>3214.6</v>
      </c>
      <c r="E566" s="177">
        <f t="shared" si="125"/>
        <v>3214.6</v>
      </c>
      <c r="F566" s="177">
        <f t="shared" si="125"/>
        <v>0</v>
      </c>
    </row>
    <row r="567" spans="1:6" s="1" customFormat="1" ht="12.75">
      <c r="A567" s="60" t="s">
        <v>226</v>
      </c>
      <c r="B567" s="117" t="s">
        <v>9</v>
      </c>
      <c r="C567" s="117" t="s">
        <v>188</v>
      </c>
      <c r="D567" s="177">
        <f t="shared" si="125"/>
        <v>3214.6</v>
      </c>
      <c r="E567" s="177">
        <f t="shared" si="125"/>
        <v>3214.6</v>
      </c>
      <c r="F567" s="177">
        <f t="shared" si="125"/>
        <v>0</v>
      </c>
    </row>
    <row r="568" spans="1:6" s="1" customFormat="1" ht="12.75">
      <c r="A568" s="60" t="s">
        <v>189</v>
      </c>
      <c r="B568" s="117" t="s">
        <v>9</v>
      </c>
      <c r="C568" s="117" t="s">
        <v>187</v>
      </c>
      <c r="D568" s="177">
        <v>3214.6</v>
      </c>
      <c r="E568" s="177">
        <v>3214.6</v>
      </c>
      <c r="F568" s="177">
        <f>D568-E568</f>
        <v>0</v>
      </c>
    </row>
    <row r="569" spans="1:6" s="1" customFormat="1" ht="25.5">
      <c r="A569" s="50" t="s">
        <v>391</v>
      </c>
      <c r="B569" s="117" t="s">
        <v>648</v>
      </c>
      <c r="C569" s="117"/>
      <c r="D569" s="177">
        <f aca="true" t="shared" si="126" ref="D569:F570">D570</f>
        <v>0</v>
      </c>
      <c r="E569" s="177">
        <f t="shared" si="126"/>
        <v>2941.7</v>
      </c>
      <c r="F569" s="177">
        <f t="shared" si="126"/>
        <v>-2941.7</v>
      </c>
    </row>
    <row r="570" spans="1:6" s="1" customFormat="1" ht="12.75">
      <c r="A570" s="63" t="s">
        <v>227</v>
      </c>
      <c r="B570" s="117" t="s">
        <v>648</v>
      </c>
      <c r="C570" s="117" t="s">
        <v>199</v>
      </c>
      <c r="D570" s="177">
        <f t="shared" si="126"/>
        <v>0</v>
      </c>
      <c r="E570" s="177">
        <f t="shared" si="126"/>
        <v>2941.7</v>
      </c>
      <c r="F570" s="177">
        <f t="shared" si="126"/>
        <v>-2941.7</v>
      </c>
    </row>
    <row r="571" spans="1:6" s="1" customFormat="1" ht="12.75">
      <c r="A571" s="64" t="s">
        <v>179</v>
      </c>
      <c r="B571" s="117" t="s">
        <v>648</v>
      </c>
      <c r="C571" s="117" t="s">
        <v>200</v>
      </c>
      <c r="D571" s="177">
        <v>0</v>
      </c>
      <c r="E571" s="177">
        <v>2941.7</v>
      </c>
      <c r="F571" s="177">
        <f>D571-E571</f>
        <v>-2941.7</v>
      </c>
    </row>
    <row r="572" spans="1:6" s="1" customFormat="1" ht="12.75">
      <c r="A572" s="50" t="s">
        <v>403</v>
      </c>
      <c r="B572" s="308" t="s">
        <v>644</v>
      </c>
      <c r="C572" s="117"/>
      <c r="D572" s="177">
        <f aca="true" t="shared" si="127" ref="D572:F573">D573</f>
        <v>3547.571</v>
      </c>
      <c r="E572" s="177">
        <f t="shared" si="127"/>
        <v>3547.571</v>
      </c>
      <c r="F572" s="177">
        <f t="shared" si="127"/>
        <v>0</v>
      </c>
    </row>
    <row r="573" spans="1:6" s="1" customFormat="1" ht="12.75">
      <c r="A573" s="60" t="s">
        <v>226</v>
      </c>
      <c r="B573" s="308" t="s">
        <v>644</v>
      </c>
      <c r="C573" s="117" t="s">
        <v>188</v>
      </c>
      <c r="D573" s="177">
        <f t="shared" si="127"/>
        <v>3547.571</v>
      </c>
      <c r="E573" s="177">
        <f t="shared" si="127"/>
        <v>3547.571</v>
      </c>
      <c r="F573" s="177">
        <f t="shared" si="127"/>
        <v>0</v>
      </c>
    </row>
    <row r="574" spans="1:6" s="1" customFormat="1" ht="12.75">
      <c r="A574" s="60" t="s">
        <v>189</v>
      </c>
      <c r="B574" s="308" t="s">
        <v>644</v>
      </c>
      <c r="C574" s="117" t="s">
        <v>187</v>
      </c>
      <c r="D574" s="177">
        <v>3547.571</v>
      </c>
      <c r="E574" s="177">
        <v>3547.571</v>
      </c>
      <c r="F574" s="177">
        <f>D574-E574</f>
        <v>0</v>
      </c>
    </row>
    <row r="575" spans="1:6" s="1" customFormat="1" ht="25.5">
      <c r="A575" s="109" t="s">
        <v>495</v>
      </c>
      <c r="B575" s="127" t="s">
        <v>61</v>
      </c>
      <c r="C575" s="127"/>
      <c r="D575" s="176">
        <f>D576+D582</f>
        <v>23029.600000000002</v>
      </c>
      <c r="E575" s="176">
        <f>E576+E582</f>
        <v>23029.600000000002</v>
      </c>
      <c r="F575" s="176">
        <f>F576+F582</f>
        <v>0</v>
      </c>
    </row>
    <row r="576" spans="1:6" s="1" customFormat="1" ht="25.5">
      <c r="A576" s="44" t="s">
        <v>515</v>
      </c>
      <c r="B576" s="116" t="s">
        <v>62</v>
      </c>
      <c r="C576" s="116"/>
      <c r="D576" s="183">
        <f>D577</f>
        <v>13524.800000000001</v>
      </c>
      <c r="E576" s="183">
        <f>E577</f>
        <v>13524.800000000001</v>
      </c>
      <c r="F576" s="183">
        <f>F577</f>
        <v>0</v>
      </c>
    </row>
    <row r="577" spans="1:6" s="1" customFormat="1" ht="12.75">
      <c r="A577" s="46" t="s">
        <v>115</v>
      </c>
      <c r="B577" s="121" t="s">
        <v>63</v>
      </c>
      <c r="C577" s="117"/>
      <c r="D577" s="177">
        <f>D578+D580</f>
        <v>13524.800000000001</v>
      </c>
      <c r="E577" s="177">
        <f>E578+E580</f>
        <v>13524.800000000001</v>
      </c>
      <c r="F577" s="177">
        <f>F578+F580</f>
        <v>0</v>
      </c>
    </row>
    <row r="578" spans="1:6" s="1" customFormat="1" ht="38.25">
      <c r="A578" s="60" t="s">
        <v>116</v>
      </c>
      <c r="B578" s="121" t="s">
        <v>63</v>
      </c>
      <c r="C578" s="117" t="s">
        <v>198</v>
      </c>
      <c r="D578" s="177">
        <f>D579</f>
        <v>12677.6</v>
      </c>
      <c r="E578" s="177">
        <f>E579</f>
        <v>12677.6</v>
      </c>
      <c r="F578" s="177">
        <f>F579</f>
        <v>0</v>
      </c>
    </row>
    <row r="579" spans="1:6" s="1" customFormat="1" ht="12.75">
      <c r="A579" s="63" t="s">
        <v>193</v>
      </c>
      <c r="B579" s="121" t="s">
        <v>63</v>
      </c>
      <c r="C579" s="117" t="s">
        <v>194</v>
      </c>
      <c r="D579" s="177">
        <f>12377.6+300</f>
        <v>12677.6</v>
      </c>
      <c r="E579" s="177">
        <f>12377.6+300</f>
        <v>12677.6</v>
      </c>
      <c r="F579" s="177">
        <f>D579-E579</f>
        <v>0</v>
      </c>
    </row>
    <row r="580" spans="1:6" s="1" customFormat="1" ht="12.75">
      <c r="A580" s="60" t="s">
        <v>226</v>
      </c>
      <c r="B580" s="121" t="s">
        <v>63</v>
      </c>
      <c r="C580" s="117" t="s">
        <v>188</v>
      </c>
      <c r="D580" s="177">
        <f>D581</f>
        <v>847.2</v>
      </c>
      <c r="E580" s="177">
        <f>E581</f>
        <v>847.2</v>
      </c>
      <c r="F580" s="177">
        <f>F581</f>
        <v>0</v>
      </c>
    </row>
    <row r="581" spans="1:6" s="1" customFormat="1" ht="12.75">
      <c r="A581" s="60" t="s">
        <v>189</v>
      </c>
      <c r="B581" s="121" t="s">
        <v>63</v>
      </c>
      <c r="C581" s="117" t="s">
        <v>187</v>
      </c>
      <c r="D581" s="177">
        <v>847.2</v>
      </c>
      <c r="E581" s="177">
        <v>847.2</v>
      </c>
      <c r="F581" s="177">
        <f>D581-E581</f>
        <v>0</v>
      </c>
    </row>
    <row r="582" spans="1:6" s="1" customFormat="1" ht="25.5" customHeight="1">
      <c r="A582" s="44" t="s">
        <v>516</v>
      </c>
      <c r="B582" s="116" t="s">
        <v>60</v>
      </c>
      <c r="C582" s="116"/>
      <c r="D582" s="183">
        <f aca="true" t="shared" si="128" ref="D582:F583">D583</f>
        <v>9504.800000000001</v>
      </c>
      <c r="E582" s="183">
        <f t="shared" si="128"/>
        <v>9504.800000000001</v>
      </c>
      <c r="F582" s="183">
        <f t="shared" si="128"/>
        <v>0</v>
      </c>
    </row>
    <row r="583" spans="1:6" s="1" customFormat="1" ht="12.75">
      <c r="A583" s="46" t="s">
        <v>102</v>
      </c>
      <c r="B583" s="117" t="s">
        <v>59</v>
      </c>
      <c r="C583" s="117"/>
      <c r="D583" s="177">
        <f t="shared" si="128"/>
        <v>9504.800000000001</v>
      </c>
      <c r="E583" s="177">
        <f t="shared" si="128"/>
        <v>9504.800000000001</v>
      </c>
      <c r="F583" s="177">
        <f t="shared" si="128"/>
        <v>0</v>
      </c>
    </row>
    <row r="584" spans="1:6" s="1" customFormat="1" ht="12.75">
      <c r="A584" s="46" t="s">
        <v>111</v>
      </c>
      <c r="B584" s="117" t="s">
        <v>59</v>
      </c>
      <c r="C584" s="117" t="s">
        <v>113</v>
      </c>
      <c r="D584" s="177">
        <f>SUM(D585)</f>
        <v>9504.800000000001</v>
      </c>
      <c r="E584" s="177">
        <f>SUM(E585)</f>
        <v>9504.800000000001</v>
      </c>
      <c r="F584" s="177">
        <f>SUM(F585)</f>
        <v>0</v>
      </c>
    </row>
    <row r="585" spans="1:6" s="1" customFormat="1" ht="12.75">
      <c r="A585" s="46" t="s">
        <v>112</v>
      </c>
      <c r="B585" s="117" t="s">
        <v>59</v>
      </c>
      <c r="C585" s="117" t="s">
        <v>114</v>
      </c>
      <c r="D585" s="177">
        <f>12155.2-2650.4</f>
        <v>9504.800000000001</v>
      </c>
      <c r="E585" s="177">
        <f>12155.2-2650.4</f>
        <v>9504.800000000001</v>
      </c>
      <c r="F585" s="177">
        <f>D585-E585</f>
        <v>0</v>
      </c>
    </row>
    <row r="586" spans="1:6" s="1" customFormat="1" ht="25.5">
      <c r="A586" s="129" t="s">
        <v>440</v>
      </c>
      <c r="B586" s="127" t="s">
        <v>332</v>
      </c>
      <c r="C586" s="127"/>
      <c r="D586" s="176">
        <f>D587+D590+D593</f>
        <v>6136.500999999999</v>
      </c>
      <c r="E586" s="176">
        <f>E587+E590+E593</f>
        <v>6136.500999999999</v>
      </c>
      <c r="F586" s="176">
        <f>F587+F590+F593</f>
        <v>0</v>
      </c>
    </row>
    <row r="587" spans="1:6" s="1" customFormat="1" ht="25.5">
      <c r="A587" s="46" t="s">
        <v>94</v>
      </c>
      <c r="B587" s="117" t="s">
        <v>346</v>
      </c>
      <c r="C587" s="117"/>
      <c r="D587" s="177">
        <f aca="true" t="shared" si="129" ref="D587:F588">D588</f>
        <v>100</v>
      </c>
      <c r="E587" s="177">
        <f t="shared" si="129"/>
        <v>100</v>
      </c>
      <c r="F587" s="177">
        <f t="shared" si="129"/>
        <v>0</v>
      </c>
    </row>
    <row r="588" spans="1:6" s="1" customFormat="1" ht="12.75">
      <c r="A588" s="60" t="s">
        <v>226</v>
      </c>
      <c r="B588" s="117" t="s">
        <v>346</v>
      </c>
      <c r="C588" s="117" t="s">
        <v>188</v>
      </c>
      <c r="D588" s="177">
        <f t="shared" si="129"/>
        <v>100</v>
      </c>
      <c r="E588" s="177">
        <f t="shared" si="129"/>
        <v>100</v>
      </c>
      <c r="F588" s="177">
        <f t="shared" si="129"/>
        <v>0</v>
      </c>
    </row>
    <row r="589" spans="1:6" s="1" customFormat="1" ht="12.75">
      <c r="A589" s="60" t="s">
        <v>189</v>
      </c>
      <c r="B589" s="117" t="s">
        <v>346</v>
      </c>
      <c r="C589" s="117" t="s">
        <v>187</v>
      </c>
      <c r="D589" s="177">
        <v>100</v>
      </c>
      <c r="E589" s="177">
        <v>100</v>
      </c>
      <c r="F589" s="177">
        <f>D589-E589</f>
        <v>0</v>
      </c>
    </row>
    <row r="590" spans="1:6" s="1" customFormat="1" ht="25.5">
      <c r="A590" s="46" t="s">
        <v>334</v>
      </c>
      <c r="B590" s="117" t="s">
        <v>333</v>
      </c>
      <c r="C590" s="117"/>
      <c r="D590" s="177">
        <f aca="true" t="shared" si="130" ref="D590:F591">D591</f>
        <v>55.181</v>
      </c>
      <c r="E590" s="177">
        <f t="shared" si="130"/>
        <v>55.181</v>
      </c>
      <c r="F590" s="177">
        <f t="shared" si="130"/>
        <v>0</v>
      </c>
    </row>
    <row r="591" spans="1:6" s="1" customFormat="1" ht="12.75">
      <c r="A591" s="63" t="s">
        <v>89</v>
      </c>
      <c r="B591" s="117" t="s">
        <v>333</v>
      </c>
      <c r="C591" s="117" t="s">
        <v>85</v>
      </c>
      <c r="D591" s="177">
        <f t="shared" si="130"/>
        <v>55.181</v>
      </c>
      <c r="E591" s="177">
        <f t="shared" si="130"/>
        <v>55.181</v>
      </c>
      <c r="F591" s="177">
        <f t="shared" si="130"/>
        <v>0</v>
      </c>
    </row>
    <row r="592" spans="1:6" s="1" customFormat="1" ht="12.75">
      <c r="A592" s="46" t="s">
        <v>84</v>
      </c>
      <c r="B592" s="117" t="s">
        <v>333</v>
      </c>
      <c r="C592" s="117" t="s">
        <v>86</v>
      </c>
      <c r="D592" s="177">
        <v>55.181</v>
      </c>
      <c r="E592" s="177">
        <v>55.181</v>
      </c>
      <c r="F592" s="177">
        <f>D592-E592</f>
        <v>0</v>
      </c>
    </row>
    <row r="593" spans="1:6" s="1" customFormat="1" ht="25.5">
      <c r="A593" s="46" t="s">
        <v>121</v>
      </c>
      <c r="B593" s="117" t="s">
        <v>396</v>
      </c>
      <c r="C593" s="117"/>
      <c r="D593" s="177">
        <f>D594+D596</f>
        <v>5981.32</v>
      </c>
      <c r="E593" s="177">
        <f>E594+E596</f>
        <v>5981.32</v>
      </c>
      <c r="F593" s="177">
        <f>F594+F596</f>
        <v>0</v>
      </c>
    </row>
    <row r="594" spans="1:6" s="1" customFormat="1" ht="38.25">
      <c r="A594" s="60" t="s">
        <v>116</v>
      </c>
      <c r="B594" s="117" t="s">
        <v>396</v>
      </c>
      <c r="C594" s="117" t="s">
        <v>198</v>
      </c>
      <c r="D594" s="177">
        <f>D595</f>
        <v>5596.32</v>
      </c>
      <c r="E594" s="177">
        <f>E595</f>
        <v>5596.32</v>
      </c>
      <c r="F594" s="177">
        <f>F595</f>
        <v>0</v>
      </c>
    </row>
    <row r="595" spans="1:6" s="1" customFormat="1" ht="12.75">
      <c r="A595" s="63" t="s">
        <v>193</v>
      </c>
      <c r="B595" s="117" t="s">
        <v>396</v>
      </c>
      <c r="C595" s="117" t="s">
        <v>194</v>
      </c>
      <c r="D595" s="177">
        <v>5596.32</v>
      </c>
      <c r="E595" s="177">
        <v>5596.32</v>
      </c>
      <c r="F595" s="177">
        <f>D595-E595</f>
        <v>0</v>
      </c>
    </row>
    <row r="596" spans="1:6" s="1" customFormat="1" ht="12.75">
      <c r="A596" s="60" t="s">
        <v>226</v>
      </c>
      <c r="B596" s="117" t="s">
        <v>396</v>
      </c>
      <c r="C596" s="117" t="s">
        <v>188</v>
      </c>
      <c r="D596" s="177">
        <f>D597</f>
        <v>385</v>
      </c>
      <c r="E596" s="177">
        <f>E597</f>
        <v>385</v>
      </c>
      <c r="F596" s="177">
        <f>F597</f>
        <v>0</v>
      </c>
    </row>
    <row r="597" spans="1:6" s="1" customFormat="1" ht="12.75">
      <c r="A597" s="60" t="s">
        <v>189</v>
      </c>
      <c r="B597" s="117" t="s">
        <v>396</v>
      </c>
      <c r="C597" s="117" t="s">
        <v>187</v>
      </c>
      <c r="D597" s="177">
        <v>385</v>
      </c>
      <c r="E597" s="177">
        <v>385</v>
      </c>
      <c r="F597" s="177">
        <f>D597-E597</f>
        <v>0</v>
      </c>
    </row>
    <row r="598" spans="1:6" s="1" customFormat="1" ht="12.75">
      <c r="A598" s="129" t="s">
        <v>512</v>
      </c>
      <c r="B598" s="127" t="s">
        <v>22</v>
      </c>
      <c r="C598" s="127"/>
      <c r="D598" s="176">
        <f>D599+D606</f>
        <v>212368.288</v>
      </c>
      <c r="E598" s="176">
        <f>E599+E606</f>
        <v>212368.288</v>
      </c>
      <c r="F598" s="176">
        <f>F599+F606</f>
        <v>0</v>
      </c>
    </row>
    <row r="599" spans="1:6" s="1" customFormat="1" ht="25.5">
      <c r="A599" s="65" t="s">
        <v>311</v>
      </c>
      <c r="B599" s="116" t="s">
        <v>278</v>
      </c>
      <c r="C599" s="116"/>
      <c r="D599" s="183">
        <f>D603+D600</f>
        <v>3552.389</v>
      </c>
      <c r="E599" s="183">
        <f>E603+E600</f>
        <v>3552.389</v>
      </c>
      <c r="F599" s="183">
        <f>F603+F600</f>
        <v>0</v>
      </c>
    </row>
    <row r="600" spans="1:6" s="1" customFormat="1" ht="12.75">
      <c r="A600" s="46" t="s">
        <v>695</v>
      </c>
      <c r="B600" s="117" t="s">
        <v>704</v>
      </c>
      <c r="C600" s="117"/>
      <c r="D600" s="177">
        <f aca="true" t="shared" si="131" ref="D600:F601">D601</f>
        <v>2300</v>
      </c>
      <c r="E600" s="177">
        <f t="shared" si="131"/>
        <v>2300</v>
      </c>
      <c r="F600" s="177">
        <f t="shared" si="131"/>
        <v>0</v>
      </c>
    </row>
    <row r="601" spans="1:6" s="1" customFormat="1" ht="12.75">
      <c r="A601" s="63" t="s">
        <v>227</v>
      </c>
      <c r="B601" s="117" t="s">
        <v>704</v>
      </c>
      <c r="C601" s="117" t="s">
        <v>199</v>
      </c>
      <c r="D601" s="177">
        <f t="shared" si="131"/>
        <v>2300</v>
      </c>
      <c r="E601" s="177">
        <f t="shared" si="131"/>
        <v>2300</v>
      </c>
      <c r="F601" s="177">
        <f t="shared" si="131"/>
        <v>0</v>
      </c>
    </row>
    <row r="602" spans="1:6" s="1" customFormat="1" ht="12.75">
      <c r="A602" s="64" t="s">
        <v>179</v>
      </c>
      <c r="B602" s="117" t="s">
        <v>704</v>
      </c>
      <c r="C602" s="117" t="s">
        <v>200</v>
      </c>
      <c r="D602" s="177">
        <v>2300</v>
      </c>
      <c r="E602" s="177">
        <v>2300</v>
      </c>
      <c r="F602" s="177">
        <f>D602-E602</f>
        <v>0</v>
      </c>
    </row>
    <row r="603" spans="1:6" s="1" customFormat="1" ht="12.75">
      <c r="A603" s="46" t="s">
        <v>280</v>
      </c>
      <c r="B603" s="117" t="s">
        <v>279</v>
      </c>
      <c r="C603" s="117"/>
      <c r="D603" s="177">
        <f aca="true" t="shared" si="132" ref="D603:F604">D604</f>
        <v>1252.389</v>
      </c>
      <c r="E603" s="177">
        <f t="shared" si="132"/>
        <v>1252.389</v>
      </c>
      <c r="F603" s="177">
        <f t="shared" si="132"/>
        <v>0</v>
      </c>
    </row>
    <row r="604" spans="1:6" s="1" customFormat="1" ht="12.75">
      <c r="A604" s="63" t="s">
        <v>89</v>
      </c>
      <c r="B604" s="117" t="s">
        <v>279</v>
      </c>
      <c r="C604" s="117" t="s">
        <v>85</v>
      </c>
      <c r="D604" s="177">
        <f t="shared" si="132"/>
        <v>1252.389</v>
      </c>
      <c r="E604" s="177">
        <f t="shared" si="132"/>
        <v>1252.389</v>
      </c>
      <c r="F604" s="177">
        <f t="shared" si="132"/>
        <v>0</v>
      </c>
    </row>
    <row r="605" spans="1:6" s="1" customFormat="1" ht="12.75">
      <c r="A605" s="46" t="s">
        <v>84</v>
      </c>
      <c r="B605" s="117" t="s">
        <v>279</v>
      </c>
      <c r="C605" s="117" t="s">
        <v>86</v>
      </c>
      <c r="D605" s="177">
        <v>1252.389</v>
      </c>
      <c r="E605" s="177">
        <v>1252.389</v>
      </c>
      <c r="F605" s="177">
        <f>D605-E605</f>
        <v>0</v>
      </c>
    </row>
    <row r="606" spans="1:6" s="4" customFormat="1" ht="12.75">
      <c r="A606" s="65" t="s">
        <v>289</v>
      </c>
      <c r="B606" s="116" t="s">
        <v>281</v>
      </c>
      <c r="C606" s="116"/>
      <c r="D606" s="183">
        <f>D619+D628+D631+D634+D637+D640+D643+D613+D616+D622+D625+D607+D610</f>
        <v>208815.899</v>
      </c>
      <c r="E606" s="183">
        <f>E619+E628+E631+E634+E637+E640+E643+E613+E616+E622+E625+E607+E610</f>
        <v>208815.899</v>
      </c>
      <c r="F606" s="183">
        <f>F619+F628+F631+F634+F637+F640+F643+F613+F616+F622+F625+F607+F610</f>
        <v>0</v>
      </c>
    </row>
    <row r="607" spans="1:6" s="4" customFormat="1" ht="25.5">
      <c r="A607" s="46" t="s">
        <v>693</v>
      </c>
      <c r="B607" s="117" t="s">
        <v>692</v>
      </c>
      <c r="C607" s="117"/>
      <c r="D607" s="177">
        <f aca="true" t="shared" si="133" ref="D607:F608">D608</f>
        <v>4041.457</v>
      </c>
      <c r="E607" s="177">
        <f t="shared" si="133"/>
        <v>4041.457</v>
      </c>
      <c r="F607" s="177">
        <f t="shared" si="133"/>
        <v>0</v>
      </c>
    </row>
    <row r="608" spans="1:6" s="4" customFormat="1" ht="12.75">
      <c r="A608" s="63" t="s">
        <v>227</v>
      </c>
      <c r="B608" s="117" t="s">
        <v>692</v>
      </c>
      <c r="C608" s="117" t="s">
        <v>199</v>
      </c>
      <c r="D608" s="177">
        <f t="shared" si="133"/>
        <v>4041.457</v>
      </c>
      <c r="E608" s="177">
        <f t="shared" si="133"/>
        <v>4041.457</v>
      </c>
      <c r="F608" s="177">
        <f t="shared" si="133"/>
        <v>0</v>
      </c>
    </row>
    <row r="609" spans="1:6" s="4" customFormat="1" ht="12.75">
      <c r="A609" s="64" t="s">
        <v>179</v>
      </c>
      <c r="B609" s="117" t="s">
        <v>692</v>
      </c>
      <c r="C609" s="117" t="s">
        <v>200</v>
      </c>
      <c r="D609" s="177">
        <f>3580.457+461</f>
        <v>4041.457</v>
      </c>
      <c r="E609" s="177">
        <f>3580.457+461</f>
        <v>4041.457</v>
      </c>
      <c r="F609" s="177">
        <f>D609-E609</f>
        <v>0</v>
      </c>
    </row>
    <row r="610" spans="1:6" s="4" customFormat="1" ht="12.75">
      <c r="A610" s="46" t="s">
        <v>695</v>
      </c>
      <c r="B610" s="117" t="s">
        <v>694</v>
      </c>
      <c r="C610" s="117"/>
      <c r="D610" s="177">
        <f aca="true" t="shared" si="134" ref="D610:F611">D611</f>
        <v>2261.052</v>
      </c>
      <c r="E610" s="177">
        <f t="shared" si="134"/>
        <v>2261.052</v>
      </c>
      <c r="F610" s="177">
        <f t="shared" si="134"/>
        <v>0</v>
      </c>
    </row>
    <row r="611" spans="1:6" s="4" customFormat="1" ht="12.75">
      <c r="A611" s="63" t="s">
        <v>227</v>
      </c>
      <c r="B611" s="117" t="s">
        <v>694</v>
      </c>
      <c r="C611" s="117" t="s">
        <v>199</v>
      </c>
      <c r="D611" s="177">
        <f t="shared" si="134"/>
        <v>2261.052</v>
      </c>
      <c r="E611" s="177">
        <f t="shared" si="134"/>
        <v>2261.052</v>
      </c>
      <c r="F611" s="177">
        <f t="shared" si="134"/>
        <v>0</v>
      </c>
    </row>
    <row r="612" spans="1:6" s="4" customFormat="1" ht="12.75">
      <c r="A612" s="64" t="s">
        <v>179</v>
      </c>
      <c r="B612" s="117" t="s">
        <v>694</v>
      </c>
      <c r="C612" s="117" t="s">
        <v>200</v>
      </c>
      <c r="D612" s="177">
        <v>2261.052</v>
      </c>
      <c r="E612" s="177">
        <v>2261.052</v>
      </c>
      <c r="F612" s="177">
        <f>D612-E612</f>
        <v>0</v>
      </c>
    </row>
    <row r="613" spans="1:6" s="4" customFormat="1" ht="26.25" customHeight="1">
      <c r="A613" s="46" t="s">
        <v>664</v>
      </c>
      <c r="B613" s="117" t="s">
        <v>662</v>
      </c>
      <c r="C613" s="117"/>
      <c r="D613" s="177">
        <f aca="true" t="shared" si="135" ref="D613:F614">D614</f>
        <v>82146</v>
      </c>
      <c r="E613" s="177">
        <f t="shared" si="135"/>
        <v>82146</v>
      </c>
      <c r="F613" s="177">
        <f t="shared" si="135"/>
        <v>0</v>
      </c>
    </row>
    <row r="614" spans="1:6" s="4" customFormat="1" ht="12.75">
      <c r="A614" s="63" t="s">
        <v>227</v>
      </c>
      <c r="B614" s="117" t="s">
        <v>662</v>
      </c>
      <c r="C614" s="117" t="s">
        <v>178</v>
      </c>
      <c r="D614" s="177">
        <f t="shared" si="135"/>
        <v>82146</v>
      </c>
      <c r="E614" s="177">
        <f t="shared" si="135"/>
        <v>82146</v>
      </c>
      <c r="F614" s="177">
        <f t="shared" si="135"/>
        <v>0</v>
      </c>
    </row>
    <row r="615" spans="1:6" s="4" customFormat="1" ht="12.75">
      <c r="A615" s="64" t="s">
        <v>179</v>
      </c>
      <c r="B615" s="117" t="s">
        <v>662</v>
      </c>
      <c r="C615" s="117" t="s">
        <v>192</v>
      </c>
      <c r="D615" s="177">
        <f>79487.8+1622.2+413+623</f>
        <v>82146</v>
      </c>
      <c r="E615" s="177">
        <f>79487.8+1622.2+413+623</f>
        <v>82146</v>
      </c>
      <c r="F615" s="177">
        <f>D615-E615</f>
        <v>0</v>
      </c>
    </row>
    <row r="616" spans="1:6" s="4" customFormat="1" ht="25.5">
      <c r="A616" s="46" t="s">
        <v>665</v>
      </c>
      <c r="B616" s="117" t="s">
        <v>663</v>
      </c>
      <c r="C616" s="117"/>
      <c r="D616" s="177">
        <f aca="true" t="shared" si="136" ref="D616:F617">D617</f>
        <v>23425.65</v>
      </c>
      <c r="E616" s="177">
        <f t="shared" si="136"/>
        <v>23425.65</v>
      </c>
      <c r="F616" s="177">
        <f t="shared" si="136"/>
        <v>0</v>
      </c>
    </row>
    <row r="617" spans="1:6" s="4" customFormat="1" ht="12.75">
      <c r="A617" s="63" t="s">
        <v>227</v>
      </c>
      <c r="B617" s="117" t="s">
        <v>663</v>
      </c>
      <c r="C617" s="117" t="s">
        <v>178</v>
      </c>
      <c r="D617" s="177">
        <f t="shared" si="136"/>
        <v>23425.65</v>
      </c>
      <c r="E617" s="177">
        <f t="shared" si="136"/>
        <v>23425.65</v>
      </c>
      <c r="F617" s="177">
        <f t="shared" si="136"/>
        <v>0</v>
      </c>
    </row>
    <row r="618" spans="1:6" s="4" customFormat="1" ht="12.75">
      <c r="A618" s="64" t="s">
        <v>179</v>
      </c>
      <c r="B618" s="117" t="s">
        <v>663</v>
      </c>
      <c r="C618" s="117" t="s">
        <v>192</v>
      </c>
      <c r="D618" s="177">
        <v>23425.65</v>
      </c>
      <c r="E618" s="177">
        <v>23425.65</v>
      </c>
      <c r="F618" s="177">
        <f>D618-E618</f>
        <v>0</v>
      </c>
    </row>
    <row r="619" spans="1:6" s="4" customFormat="1" ht="38.25">
      <c r="A619" s="46" t="s">
        <v>647</v>
      </c>
      <c r="B619" s="117" t="s">
        <v>646</v>
      </c>
      <c r="C619" s="117"/>
      <c r="D619" s="177">
        <f aca="true" t="shared" si="137" ref="D619:F620">D620</f>
        <v>29298.8</v>
      </c>
      <c r="E619" s="177">
        <f t="shared" si="137"/>
        <v>29298.8</v>
      </c>
      <c r="F619" s="177">
        <f t="shared" si="137"/>
        <v>0</v>
      </c>
    </row>
    <row r="620" spans="1:6" s="4" customFormat="1" ht="12.75">
      <c r="A620" s="63" t="s">
        <v>227</v>
      </c>
      <c r="B620" s="117" t="s">
        <v>646</v>
      </c>
      <c r="C620" s="117" t="s">
        <v>178</v>
      </c>
      <c r="D620" s="177">
        <f t="shared" si="137"/>
        <v>29298.8</v>
      </c>
      <c r="E620" s="177">
        <f t="shared" si="137"/>
        <v>29298.8</v>
      </c>
      <c r="F620" s="177">
        <f t="shared" si="137"/>
        <v>0</v>
      </c>
    </row>
    <row r="621" spans="1:6" s="4" customFormat="1" ht="12.75">
      <c r="A621" s="64" t="s">
        <v>179</v>
      </c>
      <c r="B621" s="117" t="s">
        <v>646</v>
      </c>
      <c r="C621" s="117" t="s">
        <v>192</v>
      </c>
      <c r="D621" s="177">
        <v>29298.8</v>
      </c>
      <c r="E621" s="177">
        <v>29298.8</v>
      </c>
      <c r="F621" s="177">
        <f>D621-E621</f>
        <v>0</v>
      </c>
    </row>
    <row r="622" spans="1:6" s="4" customFormat="1" ht="25.5">
      <c r="A622" s="46" t="s">
        <v>661</v>
      </c>
      <c r="B622" s="117" t="s">
        <v>660</v>
      </c>
      <c r="C622" s="117"/>
      <c r="D622" s="177">
        <f aca="true" t="shared" si="138" ref="D622:F623">D623</f>
        <v>25012.9</v>
      </c>
      <c r="E622" s="177">
        <f t="shared" si="138"/>
        <v>25012.9</v>
      </c>
      <c r="F622" s="177">
        <f t="shared" si="138"/>
        <v>0</v>
      </c>
    </row>
    <row r="623" spans="1:6" s="4" customFormat="1" ht="12.75">
      <c r="A623" s="63" t="s">
        <v>227</v>
      </c>
      <c r="B623" s="117" t="s">
        <v>660</v>
      </c>
      <c r="C623" s="117" t="s">
        <v>178</v>
      </c>
      <c r="D623" s="177">
        <f t="shared" si="138"/>
        <v>25012.9</v>
      </c>
      <c r="E623" s="177">
        <f t="shared" si="138"/>
        <v>25012.9</v>
      </c>
      <c r="F623" s="177">
        <f t="shared" si="138"/>
        <v>0</v>
      </c>
    </row>
    <row r="624" spans="1:6" s="4" customFormat="1" ht="12.75">
      <c r="A624" s="64" t="s">
        <v>179</v>
      </c>
      <c r="B624" s="117" t="s">
        <v>660</v>
      </c>
      <c r="C624" s="117" t="s">
        <v>192</v>
      </c>
      <c r="D624" s="177">
        <v>25012.9</v>
      </c>
      <c r="E624" s="177">
        <v>25012.9</v>
      </c>
      <c r="F624" s="177">
        <f>D624-E624</f>
        <v>0</v>
      </c>
    </row>
    <row r="625" spans="1:6" s="4" customFormat="1" ht="38.25">
      <c r="A625" s="64" t="s">
        <v>668</v>
      </c>
      <c r="B625" s="117" t="s">
        <v>667</v>
      </c>
      <c r="C625" s="117"/>
      <c r="D625" s="177">
        <f aca="true" t="shared" si="139" ref="D625:F626">D626</f>
        <v>29197.7</v>
      </c>
      <c r="E625" s="177">
        <f t="shared" si="139"/>
        <v>29197.7</v>
      </c>
      <c r="F625" s="177">
        <f t="shared" si="139"/>
        <v>0</v>
      </c>
    </row>
    <row r="626" spans="1:6" s="4" customFormat="1" ht="12.75">
      <c r="A626" s="63" t="s">
        <v>227</v>
      </c>
      <c r="B626" s="117" t="s">
        <v>667</v>
      </c>
      <c r="C626" s="117" t="s">
        <v>178</v>
      </c>
      <c r="D626" s="177">
        <f t="shared" si="139"/>
        <v>29197.7</v>
      </c>
      <c r="E626" s="177">
        <f t="shared" si="139"/>
        <v>29197.7</v>
      </c>
      <c r="F626" s="177">
        <f t="shared" si="139"/>
        <v>0</v>
      </c>
    </row>
    <row r="627" spans="1:6" s="4" customFormat="1" ht="12.75">
      <c r="A627" s="64" t="s">
        <v>197</v>
      </c>
      <c r="B627" s="117" t="s">
        <v>667</v>
      </c>
      <c r="C627" s="117" t="s">
        <v>196</v>
      </c>
      <c r="D627" s="177">
        <v>29197.7</v>
      </c>
      <c r="E627" s="177">
        <v>29197.7</v>
      </c>
      <c r="F627" s="177">
        <f>D627-E627</f>
        <v>0</v>
      </c>
    </row>
    <row r="628" spans="1:6" s="4" customFormat="1" ht="25.5">
      <c r="A628" s="46" t="s">
        <v>651</v>
      </c>
      <c r="B628" s="117" t="s">
        <v>650</v>
      </c>
      <c r="C628" s="117"/>
      <c r="D628" s="177">
        <f aca="true" t="shared" si="140" ref="D628:F629">D629</f>
        <v>2503.8</v>
      </c>
      <c r="E628" s="177">
        <f t="shared" si="140"/>
        <v>2503.8</v>
      </c>
      <c r="F628" s="177">
        <f t="shared" si="140"/>
        <v>0</v>
      </c>
    </row>
    <row r="629" spans="1:6" s="4" customFormat="1" ht="12.75">
      <c r="A629" s="63" t="s">
        <v>227</v>
      </c>
      <c r="B629" s="117" t="s">
        <v>650</v>
      </c>
      <c r="C629" s="117" t="s">
        <v>199</v>
      </c>
      <c r="D629" s="177">
        <f t="shared" si="140"/>
        <v>2503.8</v>
      </c>
      <c r="E629" s="177">
        <f t="shared" si="140"/>
        <v>2503.8</v>
      </c>
      <c r="F629" s="177">
        <f t="shared" si="140"/>
        <v>0</v>
      </c>
    </row>
    <row r="630" spans="1:6" s="4" customFormat="1" ht="12.75">
      <c r="A630" s="64" t="s">
        <v>179</v>
      </c>
      <c r="B630" s="117" t="s">
        <v>650</v>
      </c>
      <c r="C630" s="117" t="s">
        <v>200</v>
      </c>
      <c r="D630" s="177">
        <v>2503.8</v>
      </c>
      <c r="E630" s="177">
        <v>2503.8</v>
      </c>
      <c r="F630" s="177">
        <f>D630-E630</f>
        <v>0</v>
      </c>
    </row>
    <row r="631" spans="1:6" s="4" customFormat="1" ht="25.5">
      <c r="A631" s="46" t="s">
        <v>659</v>
      </c>
      <c r="B631" s="117" t="s">
        <v>658</v>
      </c>
      <c r="C631" s="117"/>
      <c r="D631" s="177">
        <f aca="true" t="shared" si="141" ref="D631:F632">D632</f>
        <v>2997.1</v>
      </c>
      <c r="E631" s="177">
        <f t="shared" si="141"/>
        <v>2997.1</v>
      </c>
      <c r="F631" s="177">
        <f t="shared" si="141"/>
        <v>0</v>
      </c>
    </row>
    <row r="632" spans="1:6" s="4" customFormat="1" ht="12.75">
      <c r="A632" s="63" t="s">
        <v>227</v>
      </c>
      <c r="B632" s="117" t="s">
        <v>658</v>
      </c>
      <c r="C632" s="117" t="s">
        <v>199</v>
      </c>
      <c r="D632" s="177">
        <f t="shared" si="141"/>
        <v>2997.1</v>
      </c>
      <c r="E632" s="177">
        <f t="shared" si="141"/>
        <v>2997.1</v>
      </c>
      <c r="F632" s="177">
        <f t="shared" si="141"/>
        <v>0</v>
      </c>
    </row>
    <row r="633" spans="1:6" s="4" customFormat="1" ht="12.75">
      <c r="A633" s="64" t="s">
        <v>179</v>
      </c>
      <c r="B633" s="117" t="s">
        <v>658</v>
      </c>
      <c r="C633" s="117" t="s">
        <v>200</v>
      </c>
      <c r="D633" s="177">
        <v>2997.1</v>
      </c>
      <c r="E633" s="177">
        <v>2997.1</v>
      </c>
      <c r="F633" s="177">
        <f>D633-E633</f>
        <v>0</v>
      </c>
    </row>
    <row r="634" spans="1:6" s="4" customFormat="1" ht="25.5">
      <c r="A634" s="46" t="s">
        <v>653</v>
      </c>
      <c r="B634" s="117" t="s">
        <v>652</v>
      </c>
      <c r="C634" s="117"/>
      <c r="D634" s="177">
        <f aca="true" t="shared" si="142" ref="D634:F635">D635</f>
        <v>1998.32</v>
      </c>
      <c r="E634" s="177">
        <f t="shared" si="142"/>
        <v>1998.32</v>
      </c>
      <c r="F634" s="177">
        <f t="shared" si="142"/>
        <v>0</v>
      </c>
    </row>
    <row r="635" spans="1:6" s="4" customFormat="1" ht="12.75">
      <c r="A635" s="63" t="s">
        <v>227</v>
      </c>
      <c r="B635" s="117" t="s">
        <v>652</v>
      </c>
      <c r="C635" s="117" t="s">
        <v>199</v>
      </c>
      <c r="D635" s="177">
        <f t="shared" si="142"/>
        <v>1998.32</v>
      </c>
      <c r="E635" s="177">
        <f t="shared" si="142"/>
        <v>1998.32</v>
      </c>
      <c r="F635" s="177">
        <f t="shared" si="142"/>
        <v>0</v>
      </c>
    </row>
    <row r="636" spans="1:6" s="4" customFormat="1" ht="12.75">
      <c r="A636" s="64" t="s">
        <v>179</v>
      </c>
      <c r="B636" s="117" t="s">
        <v>652</v>
      </c>
      <c r="C636" s="117" t="s">
        <v>200</v>
      </c>
      <c r="D636" s="177">
        <v>1998.32</v>
      </c>
      <c r="E636" s="177">
        <v>1998.32</v>
      </c>
      <c r="F636" s="177">
        <f>D636-E636</f>
        <v>0</v>
      </c>
    </row>
    <row r="637" spans="1:6" s="4" customFormat="1" ht="25.5">
      <c r="A637" s="46" t="s">
        <v>655</v>
      </c>
      <c r="B637" s="117" t="s">
        <v>654</v>
      </c>
      <c r="C637" s="117"/>
      <c r="D637" s="177">
        <f aca="true" t="shared" si="143" ref="D637:F638">D638</f>
        <v>970.72</v>
      </c>
      <c r="E637" s="177">
        <f t="shared" si="143"/>
        <v>970.72</v>
      </c>
      <c r="F637" s="177">
        <f t="shared" si="143"/>
        <v>0</v>
      </c>
    </row>
    <row r="638" spans="1:6" s="4" customFormat="1" ht="12.75">
      <c r="A638" s="63" t="s">
        <v>227</v>
      </c>
      <c r="B638" s="117" t="s">
        <v>654</v>
      </c>
      <c r="C638" s="117" t="s">
        <v>199</v>
      </c>
      <c r="D638" s="177">
        <f t="shared" si="143"/>
        <v>970.72</v>
      </c>
      <c r="E638" s="177">
        <f t="shared" si="143"/>
        <v>970.72</v>
      </c>
      <c r="F638" s="177">
        <f t="shared" si="143"/>
        <v>0</v>
      </c>
    </row>
    <row r="639" spans="1:6" s="4" customFormat="1" ht="12.75">
      <c r="A639" s="64" t="s">
        <v>179</v>
      </c>
      <c r="B639" s="117" t="s">
        <v>654</v>
      </c>
      <c r="C639" s="117" t="s">
        <v>200</v>
      </c>
      <c r="D639" s="177">
        <v>970.72</v>
      </c>
      <c r="E639" s="177">
        <v>970.72</v>
      </c>
      <c r="F639" s="177">
        <f>D639-E639</f>
        <v>0</v>
      </c>
    </row>
    <row r="640" spans="1:6" s="4" customFormat="1" ht="25.5">
      <c r="A640" s="46" t="s">
        <v>657</v>
      </c>
      <c r="B640" s="117" t="s">
        <v>656</v>
      </c>
      <c r="C640" s="117"/>
      <c r="D640" s="177">
        <f aca="true" t="shared" si="144" ref="D640:F641">D641</f>
        <v>2997.1</v>
      </c>
      <c r="E640" s="177">
        <f t="shared" si="144"/>
        <v>2997.1</v>
      </c>
      <c r="F640" s="177">
        <f t="shared" si="144"/>
        <v>0</v>
      </c>
    </row>
    <row r="641" spans="1:6" s="4" customFormat="1" ht="12.75">
      <c r="A641" s="63" t="s">
        <v>227</v>
      </c>
      <c r="B641" s="117" t="s">
        <v>656</v>
      </c>
      <c r="C641" s="117" t="s">
        <v>199</v>
      </c>
      <c r="D641" s="177">
        <f t="shared" si="144"/>
        <v>2997.1</v>
      </c>
      <c r="E641" s="177">
        <f t="shared" si="144"/>
        <v>2997.1</v>
      </c>
      <c r="F641" s="177">
        <f t="shared" si="144"/>
        <v>0</v>
      </c>
    </row>
    <row r="642" spans="1:6" s="4" customFormat="1" ht="12.75">
      <c r="A642" s="64" t="s">
        <v>179</v>
      </c>
      <c r="B642" s="117" t="s">
        <v>656</v>
      </c>
      <c r="C642" s="117" t="s">
        <v>200</v>
      </c>
      <c r="D642" s="177">
        <v>2997.1</v>
      </c>
      <c r="E642" s="177">
        <v>2997.1</v>
      </c>
      <c r="F642" s="177">
        <f>D642-E642</f>
        <v>0</v>
      </c>
    </row>
    <row r="643" spans="1:6" s="1" customFormat="1" ht="12.75">
      <c r="A643" s="46" t="s">
        <v>280</v>
      </c>
      <c r="B643" s="117" t="s">
        <v>282</v>
      </c>
      <c r="C643" s="117"/>
      <c r="D643" s="177">
        <f aca="true" t="shared" si="145" ref="D643:F644">D644</f>
        <v>1965.3</v>
      </c>
      <c r="E643" s="177">
        <f t="shared" si="145"/>
        <v>1965.3</v>
      </c>
      <c r="F643" s="177">
        <f t="shared" si="145"/>
        <v>0</v>
      </c>
    </row>
    <row r="644" spans="1:6" s="4" customFormat="1" ht="12.75">
      <c r="A644" s="60" t="s">
        <v>226</v>
      </c>
      <c r="B644" s="117" t="s">
        <v>282</v>
      </c>
      <c r="C644" s="117" t="s">
        <v>188</v>
      </c>
      <c r="D644" s="177">
        <f t="shared" si="145"/>
        <v>1965.3</v>
      </c>
      <c r="E644" s="177">
        <f t="shared" si="145"/>
        <v>1965.3</v>
      </c>
      <c r="F644" s="177">
        <f t="shared" si="145"/>
        <v>0</v>
      </c>
    </row>
    <row r="645" spans="1:6" s="4" customFormat="1" ht="12.75">
      <c r="A645" s="60" t="s">
        <v>189</v>
      </c>
      <c r="B645" s="117" t="s">
        <v>282</v>
      </c>
      <c r="C645" s="117" t="s">
        <v>187</v>
      </c>
      <c r="D645" s="177">
        <f>600+1365.3</f>
        <v>1965.3</v>
      </c>
      <c r="E645" s="177">
        <f>600+1365.3</f>
        <v>1965.3</v>
      </c>
      <c r="F645" s="177">
        <f>D645-E645</f>
        <v>0</v>
      </c>
    </row>
    <row r="646" spans="1:6" s="4" customFormat="1" ht="12.75">
      <c r="A646" s="128" t="s">
        <v>469</v>
      </c>
      <c r="B646" s="127" t="s">
        <v>236</v>
      </c>
      <c r="C646" s="134"/>
      <c r="D646" s="192">
        <f>D647+D654</f>
        <v>4214.245</v>
      </c>
      <c r="E646" s="192">
        <f>E647+E654</f>
        <v>4214.245</v>
      </c>
      <c r="F646" s="192">
        <f>F647+F654</f>
        <v>0</v>
      </c>
    </row>
    <row r="647" spans="1:6" s="4" customFormat="1" ht="12.75">
      <c r="A647" s="142" t="s">
        <v>201</v>
      </c>
      <c r="B647" s="116" t="s">
        <v>237</v>
      </c>
      <c r="C647" s="116"/>
      <c r="D647" s="183">
        <f>D648+D651</f>
        <v>3164.245</v>
      </c>
      <c r="E647" s="183">
        <f>E648+E651</f>
        <v>3164.245</v>
      </c>
      <c r="F647" s="183">
        <f>F648+F651</f>
        <v>0</v>
      </c>
    </row>
    <row r="648" spans="1:6" s="4" customFormat="1" ht="12.75">
      <c r="A648" s="64" t="s">
        <v>107</v>
      </c>
      <c r="B648" s="117" t="s">
        <v>238</v>
      </c>
      <c r="C648" s="117"/>
      <c r="D648" s="177">
        <f aca="true" t="shared" si="146" ref="D648:F649">D649</f>
        <v>182.5</v>
      </c>
      <c r="E648" s="177">
        <f t="shared" si="146"/>
        <v>182.5</v>
      </c>
      <c r="F648" s="177">
        <f t="shared" si="146"/>
        <v>0</v>
      </c>
    </row>
    <row r="649" spans="1:6" s="4" customFormat="1" ht="25.5">
      <c r="A649" s="64" t="s">
        <v>190</v>
      </c>
      <c r="B649" s="117" t="s">
        <v>238</v>
      </c>
      <c r="C649" s="117" t="s">
        <v>178</v>
      </c>
      <c r="D649" s="177">
        <f t="shared" si="146"/>
        <v>182.5</v>
      </c>
      <c r="E649" s="177">
        <f t="shared" si="146"/>
        <v>182.5</v>
      </c>
      <c r="F649" s="177">
        <f t="shared" si="146"/>
        <v>0</v>
      </c>
    </row>
    <row r="650" spans="1:6" s="4" customFormat="1" ht="12.75">
      <c r="A650" s="64" t="s">
        <v>191</v>
      </c>
      <c r="B650" s="117" t="s">
        <v>238</v>
      </c>
      <c r="C650" s="117" t="s">
        <v>192</v>
      </c>
      <c r="D650" s="177">
        <v>182.5</v>
      </c>
      <c r="E650" s="177">
        <v>182.5</v>
      </c>
      <c r="F650" s="177">
        <f>D650-E650</f>
        <v>0</v>
      </c>
    </row>
    <row r="651" spans="1:6" s="4" customFormat="1" ht="38.25">
      <c r="A651" s="64" t="s">
        <v>468</v>
      </c>
      <c r="B651" s="117" t="s">
        <v>242</v>
      </c>
      <c r="C651" s="117"/>
      <c r="D651" s="177">
        <f>D652</f>
        <v>2981.745</v>
      </c>
      <c r="E651" s="177">
        <f>E652</f>
        <v>2981.745</v>
      </c>
      <c r="F651" s="177">
        <f>F652</f>
        <v>0</v>
      </c>
    </row>
    <row r="652" spans="1:6" s="4" customFormat="1" ht="25.5">
      <c r="A652" s="64" t="s">
        <v>190</v>
      </c>
      <c r="B652" s="117" t="s">
        <v>242</v>
      </c>
      <c r="C652" s="117" t="s">
        <v>178</v>
      </c>
      <c r="D652" s="177">
        <f>SUM(D653:D653)</f>
        <v>2981.745</v>
      </c>
      <c r="E652" s="177">
        <f>SUM(E653:E653)</f>
        <v>2981.745</v>
      </c>
      <c r="F652" s="177">
        <f>SUM(F653:F653)</f>
        <v>0</v>
      </c>
    </row>
    <row r="653" spans="1:6" s="4" customFormat="1" ht="12.75">
      <c r="A653" s="64" t="s">
        <v>191</v>
      </c>
      <c r="B653" s="117" t="s">
        <v>242</v>
      </c>
      <c r="C653" s="117" t="s">
        <v>192</v>
      </c>
      <c r="D653" s="177">
        <v>2981.745</v>
      </c>
      <c r="E653" s="177">
        <v>2981.745</v>
      </c>
      <c r="F653" s="177">
        <f>D653-E653</f>
        <v>0</v>
      </c>
    </row>
    <row r="654" spans="1:6" s="4" customFormat="1" ht="25.5">
      <c r="A654" s="142" t="s">
        <v>551</v>
      </c>
      <c r="B654" s="116" t="s">
        <v>239</v>
      </c>
      <c r="C654" s="116"/>
      <c r="D654" s="183">
        <f>D655+D658+D661</f>
        <v>1050</v>
      </c>
      <c r="E654" s="183">
        <f>E655+E658+E661</f>
        <v>1050</v>
      </c>
      <c r="F654" s="183">
        <f>F655+F658+F661</f>
        <v>0</v>
      </c>
    </row>
    <row r="655" spans="1:6" s="4" customFormat="1" ht="12.75">
      <c r="A655" s="64" t="s">
        <v>266</v>
      </c>
      <c r="B655" s="117" t="s">
        <v>284</v>
      </c>
      <c r="C655" s="117"/>
      <c r="D655" s="177">
        <f aca="true" t="shared" si="147" ref="D655:F656">D656</f>
        <v>500</v>
      </c>
      <c r="E655" s="177">
        <f t="shared" si="147"/>
        <v>500</v>
      </c>
      <c r="F655" s="177">
        <f t="shared" si="147"/>
        <v>0</v>
      </c>
    </row>
    <row r="656" spans="1:6" s="4" customFormat="1" ht="25.5">
      <c r="A656" s="64" t="s">
        <v>190</v>
      </c>
      <c r="B656" s="117" t="s">
        <v>284</v>
      </c>
      <c r="C656" s="117" t="s">
        <v>178</v>
      </c>
      <c r="D656" s="177">
        <f t="shared" si="147"/>
        <v>500</v>
      </c>
      <c r="E656" s="177">
        <f t="shared" si="147"/>
        <v>500</v>
      </c>
      <c r="F656" s="177">
        <f t="shared" si="147"/>
        <v>0</v>
      </c>
    </row>
    <row r="657" spans="1:6" s="4" customFormat="1" ht="12.75">
      <c r="A657" s="64" t="s">
        <v>197</v>
      </c>
      <c r="B657" s="117" t="s">
        <v>284</v>
      </c>
      <c r="C657" s="117" t="s">
        <v>196</v>
      </c>
      <c r="D657" s="177">
        <v>500</v>
      </c>
      <c r="E657" s="177">
        <v>500</v>
      </c>
      <c r="F657" s="177">
        <f>D657-E657</f>
        <v>0</v>
      </c>
    </row>
    <row r="658" spans="1:6" s="4" customFormat="1" ht="12.75">
      <c r="A658" s="64" t="s">
        <v>268</v>
      </c>
      <c r="B658" s="117" t="s">
        <v>283</v>
      </c>
      <c r="C658" s="117"/>
      <c r="D658" s="177">
        <f aca="true" t="shared" si="148" ref="D658:F659">D659</f>
        <v>370</v>
      </c>
      <c r="E658" s="177">
        <f t="shared" si="148"/>
        <v>450</v>
      </c>
      <c r="F658" s="177">
        <f t="shared" si="148"/>
        <v>-80</v>
      </c>
    </row>
    <row r="659" spans="1:6" s="1" customFormat="1" ht="25.5">
      <c r="A659" s="64" t="s">
        <v>190</v>
      </c>
      <c r="B659" s="117" t="s">
        <v>283</v>
      </c>
      <c r="C659" s="117" t="s">
        <v>178</v>
      </c>
      <c r="D659" s="177">
        <f t="shared" si="148"/>
        <v>370</v>
      </c>
      <c r="E659" s="177">
        <f t="shared" si="148"/>
        <v>450</v>
      </c>
      <c r="F659" s="177">
        <f t="shared" si="148"/>
        <v>-80</v>
      </c>
    </row>
    <row r="660" spans="1:6" s="1" customFormat="1" ht="12.75">
      <c r="A660" s="64" t="s">
        <v>197</v>
      </c>
      <c r="B660" s="117" t="s">
        <v>283</v>
      </c>
      <c r="C660" s="117" t="s">
        <v>196</v>
      </c>
      <c r="D660" s="177">
        <v>370</v>
      </c>
      <c r="E660" s="177">
        <v>450</v>
      </c>
      <c r="F660" s="177">
        <f>D660-E660</f>
        <v>-80</v>
      </c>
    </row>
    <row r="661" spans="1:6" s="1" customFormat="1" ht="12.75">
      <c r="A661" s="64" t="s">
        <v>269</v>
      </c>
      <c r="B661" s="117" t="s">
        <v>360</v>
      </c>
      <c r="C661" s="117"/>
      <c r="D661" s="177">
        <f aca="true" t="shared" si="149" ref="D661:F662">D662</f>
        <v>180</v>
      </c>
      <c r="E661" s="177">
        <f t="shared" si="149"/>
        <v>100</v>
      </c>
      <c r="F661" s="177">
        <f t="shared" si="149"/>
        <v>80</v>
      </c>
    </row>
    <row r="662" spans="1:6" s="1" customFormat="1" ht="25.5">
      <c r="A662" s="64" t="s">
        <v>190</v>
      </c>
      <c r="B662" s="117" t="s">
        <v>360</v>
      </c>
      <c r="C662" s="117" t="s">
        <v>178</v>
      </c>
      <c r="D662" s="177">
        <f t="shared" si="149"/>
        <v>180</v>
      </c>
      <c r="E662" s="177">
        <f t="shared" si="149"/>
        <v>100</v>
      </c>
      <c r="F662" s="177">
        <f t="shared" si="149"/>
        <v>80</v>
      </c>
    </row>
    <row r="663" spans="1:6" s="1" customFormat="1" ht="12.75">
      <c r="A663" s="64" t="s">
        <v>197</v>
      </c>
      <c r="B663" s="117" t="s">
        <v>360</v>
      </c>
      <c r="C663" s="117" t="s">
        <v>196</v>
      </c>
      <c r="D663" s="177">
        <v>180</v>
      </c>
      <c r="E663" s="177">
        <v>100</v>
      </c>
      <c r="F663" s="177">
        <f>D663-E663</f>
        <v>80</v>
      </c>
    </row>
    <row r="664" spans="1:6" s="1" customFormat="1" ht="25.5">
      <c r="A664" s="109" t="s">
        <v>461</v>
      </c>
      <c r="B664" s="133" t="s">
        <v>41</v>
      </c>
      <c r="C664" s="127"/>
      <c r="D664" s="176">
        <f>D672+D677+D690+D695+D700+D703+D687+D665+D682</f>
        <v>77406.70000000001</v>
      </c>
      <c r="E664" s="176">
        <f>E672+E677+E690+E695+E700+E703+E687+E665+E682</f>
        <v>77406.70000000001</v>
      </c>
      <c r="F664" s="176">
        <f>F672+F677+F690+F695+F700+F703+F687+F665+F682</f>
        <v>0</v>
      </c>
    </row>
    <row r="665" spans="1:6" s="1" customFormat="1" ht="12.75">
      <c r="A665" s="50" t="s">
        <v>106</v>
      </c>
      <c r="B665" s="121" t="s">
        <v>253</v>
      </c>
      <c r="C665" s="117"/>
      <c r="D665" s="177">
        <f>D666+D668+D670</f>
        <v>23440.3</v>
      </c>
      <c r="E665" s="177">
        <f>E666+E668+E670</f>
        <v>23440.3</v>
      </c>
      <c r="F665" s="177">
        <f>F666+F668+F670</f>
        <v>0</v>
      </c>
    </row>
    <row r="666" spans="1:6" s="1" customFormat="1" ht="38.25">
      <c r="A666" s="60" t="s">
        <v>116</v>
      </c>
      <c r="B666" s="121" t="s">
        <v>253</v>
      </c>
      <c r="C666" s="117" t="s">
        <v>198</v>
      </c>
      <c r="D666" s="177">
        <f>D667</f>
        <v>8281.3</v>
      </c>
      <c r="E666" s="177">
        <f>E667</f>
        <v>8281.3</v>
      </c>
      <c r="F666" s="177">
        <f>F667</f>
        <v>0</v>
      </c>
    </row>
    <row r="667" spans="1:6" s="1" customFormat="1" ht="12.75">
      <c r="A667" s="60" t="s">
        <v>255</v>
      </c>
      <c r="B667" s="121" t="s">
        <v>253</v>
      </c>
      <c r="C667" s="117" t="s">
        <v>254</v>
      </c>
      <c r="D667" s="177">
        <f>7747.3+534</f>
        <v>8281.3</v>
      </c>
      <c r="E667" s="177">
        <f>7747.3+534</f>
        <v>8281.3</v>
      </c>
      <c r="F667" s="177">
        <f>D667-E667</f>
        <v>0</v>
      </c>
    </row>
    <row r="668" spans="1:6" s="1" customFormat="1" ht="12.75">
      <c r="A668" s="60" t="s">
        <v>226</v>
      </c>
      <c r="B668" s="121" t="s">
        <v>253</v>
      </c>
      <c r="C668" s="117" t="s">
        <v>188</v>
      </c>
      <c r="D668" s="177">
        <f>D669</f>
        <v>14906</v>
      </c>
      <c r="E668" s="177">
        <f>E669</f>
        <v>14906</v>
      </c>
      <c r="F668" s="177">
        <f>F669</f>
        <v>0</v>
      </c>
    </row>
    <row r="669" spans="1:6" s="1" customFormat="1" ht="12.75">
      <c r="A669" s="60" t="s">
        <v>189</v>
      </c>
      <c r="B669" s="121" t="s">
        <v>253</v>
      </c>
      <c r="C669" s="117" t="s">
        <v>187</v>
      </c>
      <c r="D669" s="177">
        <f>14525.1+247.6+133.3</f>
        <v>14906</v>
      </c>
      <c r="E669" s="177">
        <f>14525.1+247.6+133.3</f>
        <v>14906</v>
      </c>
      <c r="F669" s="177">
        <f>D669-E669</f>
        <v>0</v>
      </c>
    </row>
    <row r="670" spans="1:6" s="1" customFormat="1" ht="12.75">
      <c r="A670" s="63" t="s">
        <v>90</v>
      </c>
      <c r="B670" s="121" t="s">
        <v>253</v>
      </c>
      <c r="C670" s="117" t="s">
        <v>87</v>
      </c>
      <c r="D670" s="177">
        <f>D671</f>
        <v>253</v>
      </c>
      <c r="E670" s="177">
        <f>E671</f>
        <v>253</v>
      </c>
      <c r="F670" s="177">
        <f>F671</f>
        <v>0</v>
      </c>
    </row>
    <row r="671" spans="1:6" s="1" customFormat="1" ht="12.75">
      <c r="A671" s="63" t="s">
        <v>209</v>
      </c>
      <c r="B671" s="121" t="s">
        <v>253</v>
      </c>
      <c r="C671" s="117" t="s">
        <v>210</v>
      </c>
      <c r="D671" s="177">
        <f>251+2</f>
        <v>253</v>
      </c>
      <c r="E671" s="177">
        <f>251+2</f>
        <v>253</v>
      </c>
      <c r="F671" s="177">
        <f>D671-E671</f>
        <v>0</v>
      </c>
    </row>
    <row r="672" spans="1:6" s="1" customFormat="1" ht="12.75">
      <c r="A672" s="50" t="s">
        <v>115</v>
      </c>
      <c r="B672" s="121" t="s">
        <v>42</v>
      </c>
      <c r="C672" s="117"/>
      <c r="D672" s="177">
        <f>D673+D675</f>
        <v>47945.200000000004</v>
      </c>
      <c r="E672" s="177">
        <f>E673+E675</f>
        <v>47945.200000000004</v>
      </c>
      <c r="F672" s="177">
        <f>F673+F675</f>
        <v>0</v>
      </c>
    </row>
    <row r="673" spans="1:6" s="1" customFormat="1" ht="38.25">
      <c r="A673" s="60" t="s">
        <v>116</v>
      </c>
      <c r="B673" s="121" t="s">
        <v>42</v>
      </c>
      <c r="C673" s="117" t="s">
        <v>198</v>
      </c>
      <c r="D673" s="177">
        <f>D674</f>
        <v>47187.9</v>
      </c>
      <c r="E673" s="177">
        <f>E674</f>
        <v>47187.9</v>
      </c>
      <c r="F673" s="177">
        <f>F674</f>
        <v>0</v>
      </c>
    </row>
    <row r="674" spans="1:6" s="1" customFormat="1" ht="12.75">
      <c r="A674" s="63" t="s">
        <v>193</v>
      </c>
      <c r="B674" s="121" t="s">
        <v>42</v>
      </c>
      <c r="C674" s="117" t="s">
        <v>194</v>
      </c>
      <c r="D674" s="177">
        <v>47187.9</v>
      </c>
      <c r="E674" s="177">
        <v>47187.9</v>
      </c>
      <c r="F674" s="177">
        <f>D674-E674</f>
        <v>0</v>
      </c>
    </row>
    <row r="675" spans="1:6" s="1" customFormat="1" ht="12.75">
      <c r="A675" s="60" t="s">
        <v>226</v>
      </c>
      <c r="B675" s="121" t="s">
        <v>42</v>
      </c>
      <c r="C675" s="117" t="s">
        <v>188</v>
      </c>
      <c r="D675" s="177">
        <f>D676</f>
        <v>757.3</v>
      </c>
      <c r="E675" s="177">
        <f>E676</f>
        <v>757.3</v>
      </c>
      <c r="F675" s="177">
        <f>F676</f>
        <v>0</v>
      </c>
    </row>
    <row r="676" spans="1:6" s="6" customFormat="1" ht="12.75">
      <c r="A676" s="60" t="s">
        <v>189</v>
      </c>
      <c r="B676" s="121" t="s">
        <v>42</v>
      </c>
      <c r="C676" s="117" t="s">
        <v>187</v>
      </c>
      <c r="D676" s="177">
        <v>757.3</v>
      </c>
      <c r="E676" s="177">
        <v>757.3</v>
      </c>
      <c r="F676" s="177">
        <f>D676-E676</f>
        <v>0</v>
      </c>
    </row>
    <row r="677" spans="1:6" s="6" customFormat="1" ht="25.5">
      <c r="A677" s="46" t="s">
        <v>92</v>
      </c>
      <c r="B677" s="117" t="s">
        <v>53</v>
      </c>
      <c r="C677" s="117"/>
      <c r="D677" s="177">
        <f>SUM(D678,D680)</f>
        <v>2015</v>
      </c>
      <c r="E677" s="177">
        <f>SUM(E678,E680)</f>
        <v>2015</v>
      </c>
      <c r="F677" s="177">
        <f>SUM(F678,F680)</f>
        <v>0</v>
      </c>
    </row>
    <row r="678" spans="1:6" s="6" customFormat="1" ht="12.75">
      <c r="A678" s="60" t="s">
        <v>226</v>
      </c>
      <c r="B678" s="117" t="s">
        <v>53</v>
      </c>
      <c r="C678" s="117" t="s">
        <v>188</v>
      </c>
      <c r="D678" s="177">
        <f>D679</f>
        <v>1980</v>
      </c>
      <c r="E678" s="177">
        <f>E679</f>
        <v>1980</v>
      </c>
      <c r="F678" s="177">
        <f>F679</f>
        <v>0</v>
      </c>
    </row>
    <row r="679" spans="1:6" s="6" customFormat="1" ht="12.75">
      <c r="A679" s="60" t="s">
        <v>189</v>
      </c>
      <c r="B679" s="117" t="s">
        <v>53</v>
      </c>
      <c r="C679" s="117" t="s">
        <v>187</v>
      </c>
      <c r="D679" s="177">
        <v>1980</v>
      </c>
      <c r="E679" s="177">
        <v>1980</v>
      </c>
      <c r="F679" s="177">
        <f>D679-E679</f>
        <v>0</v>
      </c>
    </row>
    <row r="680" spans="1:6" s="1" customFormat="1" ht="12.75">
      <c r="A680" s="63" t="s">
        <v>90</v>
      </c>
      <c r="B680" s="117" t="s">
        <v>53</v>
      </c>
      <c r="C680" s="117" t="s">
        <v>87</v>
      </c>
      <c r="D680" s="177">
        <f>D681</f>
        <v>35</v>
      </c>
      <c r="E680" s="177">
        <f>E681</f>
        <v>35</v>
      </c>
      <c r="F680" s="177">
        <f>F681</f>
        <v>0</v>
      </c>
    </row>
    <row r="681" spans="1:6" s="1" customFormat="1" ht="12.75">
      <c r="A681" s="63" t="s">
        <v>209</v>
      </c>
      <c r="B681" s="117" t="s">
        <v>53</v>
      </c>
      <c r="C681" s="117" t="s">
        <v>210</v>
      </c>
      <c r="D681" s="177">
        <v>35</v>
      </c>
      <c r="E681" s="177">
        <v>35</v>
      </c>
      <c r="F681" s="177">
        <f>D681-E681</f>
        <v>0</v>
      </c>
    </row>
    <row r="682" spans="1:6" s="1" customFormat="1" ht="25.5">
      <c r="A682" s="63" t="s">
        <v>100</v>
      </c>
      <c r="B682" s="114" t="s">
        <v>471</v>
      </c>
      <c r="C682" s="117"/>
      <c r="D682" s="177">
        <f>D683+D685</f>
        <v>664.05</v>
      </c>
      <c r="E682" s="177">
        <f>E683+E685</f>
        <v>664.05</v>
      </c>
      <c r="F682" s="177">
        <f>F683+F685</f>
        <v>0</v>
      </c>
    </row>
    <row r="683" spans="1:6" s="1" customFormat="1" ht="38.25">
      <c r="A683" s="60" t="s">
        <v>116</v>
      </c>
      <c r="B683" s="114" t="s">
        <v>471</v>
      </c>
      <c r="C683" s="117" t="s">
        <v>198</v>
      </c>
      <c r="D683" s="177">
        <f>D684</f>
        <v>613.55</v>
      </c>
      <c r="E683" s="177">
        <f>E684</f>
        <v>613.55</v>
      </c>
      <c r="F683" s="177">
        <f>F684</f>
        <v>0</v>
      </c>
    </row>
    <row r="684" spans="1:6" s="1" customFormat="1" ht="12.75">
      <c r="A684" s="63" t="s">
        <v>193</v>
      </c>
      <c r="B684" s="114" t="s">
        <v>471</v>
      </c>
      <c r="C684" s="117" t="s">
        <v>194</v>
      </c>
      <c r="D684" s="177">
        <v>613.55</v>
      </c>
      <c r="E684" s="177">
        <v>613.55</v>
      </c>
      <c r="F684" s="177">
        <f>D684-E684</f>
        <v>0</v>
      </c>
    </row>
    <row r="685" spans="1:6" s="1" customFormat="1" ht="12.75">
      <c r="A685" s="60" t="s">
        <v>226</v>
      </c>
      <c r="B685" s="114" t="s">
        <v>471</v>
      </c>
      <c r="C685" s="117" t="s">
        <v>188</v>
      </c>
      <c r="D685" s="177">
        <f>D686</f>
        <v>50.5</v>
      </c>
      <c r="E685" s="177">
        <f>E686</f>
        <v>50.5</v>
      </c>
      <c r="F685" s="177">
        <f>F686</f>
        <v>0</v>
      </c>
    </row>
    <row r="686" spans="1:6" s="1" customFormat="1" ht="12.75">
      <c r="A686" s="60" t="s">
        <v>189</v>
      </c>
      <c r="B686" s="114" t="s">
        <v>471</v>
      </c>
      <c r="C686" s="117" t="s">
        <v>187</v>
      </c>
      <c r="D686" s="177">
        <v>50.5</v>
      </c>
      <c r="E686" s="177">
        <v>50.5</v>
      </c>
      <c r="F686" s="177">
        <f>D686-E686</f>
        <v>0</v>
      </c>
    </row>
    <row r="687" spans="1:6" s="1" customFormat="1" ht="25.5">
      <c r="A687" s="74" t="s">
        <v>247</v>
      </c>
      <c r="B687" s="121" t="s">
        <v>248</v>
      </c>
      <c r="C687" s="117"/>
      <c r="D687" s="177">
        <f aca="true" t="shared" si="150" ref="D687:F688">D688</f>
        <v>1.3</v>
      </c>
      <c r="E687" s="177">
        <f t="shared" si="150"/>
        <v>1.3</v>
      </c>
      <c r="F687" s="177">
        <f t="shared" si="150"/>
        <v>0</v>
      </c>
    </row>
    <row r="688" spans="1:6" s="1" customFormat="1" ht="12.75">
      <c r="A688" s="60" t="s">
        <v>226</v>
      </c>
      <c r="B688" s="121" t="s">
        <v>248</v>
      </c>
      <c r="C688" s="117" t="s">
        <v>188</v>
      </c>
      <c r="D688" s="177">
        <f t="shared" si="150"/>
        <v>1.3</v>
      </c>
      <c r="E688" s="177">
        <f t="shared" si="150"/>
        <v>1.3</v>
      </c>
      <c r="F688" s="177">
        <f t="shared" si="150"/>
        <v>0</v>
      </c>
    </row>
    <row r="689" spans="1:6" s="1" customFormat="1" ht="12.75">
      <c r="A689" s="60" t="s">
        <v>189</v>
      </c>
      <c r="B689" s="121" t="s">
        <v>248</v>
      </c>
      <c r="C689" s="117" t="s">
        <v>187</v>
      </c>
      <c r="D689" s="177">
        <v>1.3</v>
      </c>
      <c r="E689" s="177">
        <v>1.3</v>
      </c>
      <c r="F689" s="177">
        <f>D689-E689</f>
        <v>0</v>
      </c>
    </row>
    <row r="690" spans="1:6" s="1" customFormat="1" ht="25.5">
      <c r="A690" s="311" t="s">
        <v>119</v>
      </c>
      <c r="B690" s="121" t="s">
        <v>260</v>
      </c>
      <c r="C690" s="117"/>
      <c r="D690" s="177">
        <f>D691+D693</f>
        <v>1880.8</v>
      </c>
      <c r="E690" s="177">
        <f>E691+E693</f>
        <v>1880.8</v>
      </c>
      <c r="F690" s="177">
        <f>F691+F693</f>
        <v>0</v>
      </c>
    </row>
    <row r="691" spans="1:6" s="1" customFormat="1" ht="38.25">
      <c r="A691" s="60" t="s">
        <v>116</v>
      </c>
      <c r="B691" s="121" t="s">
        <v>260</v>
      </c>
      <c r="C691" s="117" t="s">
        <v>198</v>
      </c>
      <c r="D691" s="177">
        <f>D692</f>
        <v>1740.8</v>
      </c>
      <c r="E691" s="177">
        <f>E692</f>
        <v>1740.8</v>
      </c>
      <c r="F691" s="177">
        <f>F692</f>
        <v>0</v>
      </c>
    </row>
    <row r="692" spans="1:6" s="1" customFormat="1" ht="12.75">
      <c r="A692" s="63" t="s">
        <v>193</v>
      </c>
      <c r="B692" s="121" t="s">
        <v>260</v>
      </c>
      <c r="C692" s="117" t="s">
        <v>194</v>
      </c>
      <c r="D692" s="177">
        <v>1740.8</v>
      </c>
      <c r="E692" s="177">
        <v>1740.8</v>
      </c>
      <c r="F692" s="177">
        <f>D692-E692</f>
        <v>0</v>
      </c>
    </row>
    <row r="693" spans="1:6" s="1" customFormat="1" ht="12.75">
      <c r="A693" s="60" t="s">
        <v>226</v>
      </c>
      <c r="B693" s="121" t="s">
        <v>260</v>
      </c>
      <c r="C693" s="117" t="s">
        <v>188</v>
      </c>
      <c r="D693" s="177">
        <f>D694</f>
        <v>140</v>
      </c>
      <c r="E693" s="177">
        <f>E694</f>
        <v>140</v>
      </c>
      <c r="F693" s="177">
        <f>F694</f>
        <v>0</v>
      </c>
    </row>
    <row r="694" spans="1:6" s="1" customFormat="1" ht="12.75">
      <c r="A694" s="60" t="s">
        <v>189</v>
      </c>
      <c r="B694" s="121" t="s">
        <v>260</v>
      </c>
      <c r="C694" s="117" t="s">
        <v>187</v>
      </c>
      <c r="D694" s="177">
        <v>140</v>
      </c>
      <c r="E694" s="177">
        <v>140</v>
      </c>
      <c r="F694" s="177">
        <f>D694-E694</f>
        <v>0</v>
      </c>
    </row>
    <row r="695" spans="1:6" s="1" customFormat="1" ht="12.75">
      <c r="A695" s="46" t="s">
        <v>99</v>
      </c>
      <c r="B695" s="122" t="s">
        <v>340</v>
      </c>
      <c r="C695" s="117"/>
      <c r="D695" s="177">
        <f>D698+D696</f>
        <v>975.55</v>
      </c>
      <c r="E695" s="177">
        <f>E698+E696</f>
        <v>975.55</v>
      </c>
      <c r="F695" s="177">
        <f>F698+F696</f>
        <v>0</v>
      </c>
    </row>
    <row r="696" spans="1:6" s="1" customFormat="1" ht="38.25">
      <c r="A696" s="60" t="s">
        <v>116</v>
      </c>
      <c r="B696" s="122" t="s">
        <v>340</v>
      </c>
      <c r="C696" s="117" t="s">
        <v>198</v>
      </c>
      <c r="D696" s="177">
        <f>D697</f>
        <v>800.55</v>
      </c>
      <c r="E696" s="177">
        <f>E697</f>
        <v>800.55</v>
      </c>
      <c r="F696" s="177">
        <f>F697</f>
        <v>0</v>
      </c>
    </row>
    <row r="697" spans="1:6" s="1" customFormat="1" ht="12.75">
      <c r="A697" s="63" t="s">
        <v>193</v>
      </c>
      <c r="B697" s="122" t="s">
        <v>340</v>
      </c>
      <c r="C697" s="117" t="s">
        <v>194</v>
      </c>
      <c r="D697" s="177">
        <v>800.55</v>
      </c>
      <c r="E697" s="177">
        <v>800.55</v>
      </c>
      <c r="F697" s="177">
        <f>D697-E697</f>
        <v>0</v>
      </c>
    </row>
    <row r="698" spans="1:6" s="1" customFormat="1" ht="12.75">
      <c r="A698" s="60" t="s">
        <v>226</v>
      </c>
      <c r="B698" s="122" t="s">
        <v>340</v>
      </c>
      <c r="C698" s="117" t="s">
        <v>188</v>
      </c>
      <c r="D698" s="177">
        <f>D699</f>
        <v>175</v>
      </c>
      <c r="E698" s="177">
        <f>E699</f>
        <v>175</v>
      </c>
      <c r="F698" s="177">
        <f>F699</f>
        <v>0</v>
      </c>
    </row>
    <row r="699" spans="1:6" s="1" customFormat="1" ht="12.75">
      <c r="A699" s="60" t="s">
        <v>189</v>
      </c>
      <c r="B699" s="122" t="s">
        <v>340</v>
      </c>
      <c r="C699" s="117" t="s">
        <v>187</v>
      </c>
      <c r="D699" s="177">
        <v>175</v>
      </c>
      <c r="E699" s="177">
        <v>175</v>
      </c>
      <c r="F699" s="177">
        <f>D699-E699</f>
        <v>0</v>
      </c>
    </row>
    <row r="700" spans="1:6" s="1" customFormat="1" ht="38.25">
      <c r="A700" s="60" t="s">
        <v>120</v>
      </c>
      <c r="B700" s="122" t="s">
        <v>46</v>
      </c>
      <c r="C700" s="117"/>
      <c r="D700" s="177">
        <f aca="true" t="shared" si="151" ref="D700:F701">D701</f>
        <v>7</v>
      </c>
      <c r="E700" s="177">
        <f t="shared" si="151"/>
        <v>7</v>
      </c>
      <c r="F700" s="177">
        <f t="shared" si="151"/>
        <v>0</v>
      </c>
    </row>
    <row r="701" spans="1:6" s="1" customFormat="1" ht="12.75">
      <c r="A701" s="60" t="s">
        <v>226</v>
      </c>
      <c r="B701" s="122" t="s">
        <v>46</v>
      </c>
      <c r="C701" s="117" t="s">
        <v>188</v>
      </c>
      <c r="D701" s="177">
        <f t="shared" si="151"/>
        <v>7</v>
      </c>
      <c r="E701" s="177">
        <f t="shared" si="151"/>
        <v>7</v>
      </c>
      <c r="F701" s="177">
        <f t="shared" si="151"/>
        <v>0</v>
      </c>
    </row>
    <row r="702" spans="1:6" s="1" customFormat="1" ht="12.75">
      <c r="A702" s="60" t="s">
        <v>189</v>
      </c>
      <c r="B702" s="122" t="s">
        <v>46</v>
      </c>
      <c r="C702" s="117" t="s">
        <v>187</v>
      </c>
      <c r="D702" s="177">
        <v>7</v>
      </c>
      <c r="E702" s="177">
        <v>7</v>
      </c>
      <c r="F702" s="177">
        <f>D702-E702</f>
        <v>0</v>
      </c>
    </row>
    <row r="703" spans="1:6" s="1" customFormat="1" ht="12.75">
      <c r="A703" s="311" t="s">
        <v>118</v>
      </c>
      <c r="B703" s="121" t="s">
        <v>47</v>
      </c>
      <c r="C703" s="117"/>
      <c r="D703" s="177">
        <f>D704+D706</f>
        <v>477.5</v>
      </c>
      <c r="E703" s="177">
        <f>E704+E706</f>
        <v>477.5</v>
      </c>
      <c r="F703" s="177">
        <f>F704+F706</f>
        <v>0</v>
      </c>
    </row>
    <row r="704" spans="1:6" s="1" customFormat="1" ht="38.25">
      <c r="A704" s="60" t="s">
        <v>116</v>
      </c>
      <c r="B704" s="121" t="s">
        <v>47</v>
      </c>
      <c r="C704" s="117" t="s">
        <v>198</v>
      </c>
      <c r="D704" s="177">
        <f>D705</f>
        <v>442.5</v>
      </c>
      <c r="E704" s="177">
        <f>E705</f>
        <v>442.5</v>
      </c>
      <c r="F704" s="177">
        <f>F705</f>
        <v>0</v>
      </c>
    </row>
    <row r="705" spans="1:6" s="1" customFormat="1" ht="12.75">
      <c r="A705" s="63" t="s">
        <v>193</v>
      </c>
      <c r="B705" s="121" t="s">
        <v>47</v>
      </c>
      <c r="C705" s="117" t="s">
        <v>194</v>
      </c>
      <c r="D705" s="177">
        <f>400.3+42.2</f>
        <v>442.5</v>
      </c>
      <c r="E705" s="177">
        <f>400.3+42.2</f>
        <v>442.5</v>
      </c>
      <c r="F705" s="177">
        <f>D705-E705</f>
        <v>0</v>
      </c>
    </row>
    <row r="706" spans="1:6" s="1" customFormat="1" ht="12.75">
      <c r="A706" s="60" t="s">
        <v>226</v>
      </c>
      <c r="B706" s="121" t="s">
        <v>47</v>
      </c>
      <c r="C706" s="117" t="s">
        <v>188</v>
      </c>
      <c r="D706" s="177">
        <f>D707</f>
        <v>35</v>
      </c>
      <c r="E706" s="177">
        <f>E707</f>
        <v>35</v>
      </c>
      <c r="F706" s="177">
        <f>F707</f>
        <v>0</v>
      </c>
    </row>
    <row r="707" spans="1:6" s="1" customFormat="1" ht="12.75">
      <c r="A707" s="60" t="s">
        <v>189</v>
      </c>
      <c r="B707" s="121" t="s">
        <v>47</v>
      </c>
      <c r="C707" s="117" t="s">
        <v>187</v>
      </c>
      <c r="D707" s="177">
        <v>35</v>
      </c>
      <c r="E707" s="177">
        <v>35</v>
      </c>
      <c r="F707" s="177">
        <f>D707-E707</f>
        <v>0</v>
      </c>
    </row>
    <row r="708" spans="1:6" s="1" customFormat="1" ht="41.25" customHeight="1">
      <c r="A708" s="109" t="s">
        <v>492</v>
      </c>
      <c r="B708" s="133" t="s">
        <v>261</v>
      </c>
      <c r="C708" s="127"/>
      <c r="D708" s="176">
        <f>D709</f>
        <v>17526.8</v>
      </c>
      <c r="E708" s="176">
        <f>E709</f>
        <v>17526.8</v>
      </c>
      <c r="F708" s="176">
        <f>F709</f>
        <v>0</v>
      </c>
    </row>
    <row r="709" spans="1:6" s="1" customFormat="1" ht="12.75">
      <c r="A709" s="50" t="s">
        <v>115</v>
      </c>
      <c r="B709" s="121" t="s">
        <v>262</v>
      </c>
      <c r="C709" s="117"/>
      <c r="D709" s="177">
        <f>D710+D712</f>
        <v>17526.8</v>
      </c>
      <c r="E709" s="177">
        <f>E710+E712</f>
        <v>17526.8</v>
      </c>
      <c r="F709" s="177">
        <f>F710+F712</f>
        <v>0</v>
      </c>
    </row>
    <row r="710" spans="1:6" s="1" customFormat="1" ht="38.25">
      <c r="A710" s="60" t="s">
        <v>116</v>
      </c>
      <c r="B710" s="121" t="s">
        <v>262</v>
      </c>
      <c r="C710" s="117" t="s">
        <v>198</v>
      </c>
      <c r="D710" s="177">
        <f>D711</f>
        <v>16716.6</v>
      </c>
      <c r="E710" s="177">
        <f>E711</f>
        <v>16716.6</v>
      </c>
      <c r="F710" s="177">
        <f>F711</f>
        <v>0</v>
      </c>
    </row>
    <row r="711" spans="1:6" s="1" customFormat="1" ht="12.75">
      <c r="A711" s="63" t="s">
        <v>193</v>
      </c>
      <c r="B711" s="121" t="s">
        <v>262</v>
      </c>
      <c r="C711" s="117" t="s">
        <v>194</v>
      </c>
      <c r="D711" s="177">
        <v>16716.6</v>
      </c>
      <c r="E711" s="177">
        <v>16716.6</v>
      </c>
      <c r="F711" s="177">
        <f>D711-E711</f>
        <v>0</v>
      </c>
    </row>
    <row r="712" spans="1:6" s="1" customFormat="1" ht="12.75">
      <c r="A712" s="60" t="s">
        <v>226</v>
      </c>
      <c r="B712" s="121" t="s">
        <v>262</v>
      </c>
      <c r="C712" s="117" t="s">
        <v>188</v>
      </c>
      <c r="D712" s="177">
        <f>D713</f>
        <v>810.2</v>
      </c>
      <c r="E712" s="177">
        <f>E713</f>
        <v>810.2</v>
      </c>
      <c r="F712" s="177">
        <f>F713</f>
        <v>0</v>
      </c>
    </row>
    <row r="713" spans="1:6" s="1" customFormat="1" ht="12.75">
      <c r="A713" s="60" t="s">
        <v>189</v>
      </c>
      <c r="B713" s="121" t="s">
        <v>262</v>
      </c>
      <c r="C713" s="117" t="s">
        <v>187</v>
      </c>
      <c r="D713" s="177">
        <v>810.2</v>
      </c>
      <c r="E713" s="177">
        <v>810.2</v>
      </c>
      <c r="F713" s="177">
        <f>D713-E713</f>
        <v>0</v>
      </c>
    </row>
    <row r="714" spans="1:6" s="1" customFormat="1" ht="25.5">
      <c r="A714" s="128" t="s">
        <v>583</v>
      </c>
      <c r="B714" s="127" t="s">
        <v>342</v>
      </c>
      <c r="C714" s="134"/>
      <c r="D714" s="176">
        <f>D715+D718</f>
        <v>210</v>
      </c>
      <c r="E714" s="176">
        <f>E715+E718</f>
        <v>210</v>
      </c>
      <c r="F714" s="176">
        <f>F715+F718</f>
        <v>0</v>
      </c>
    </row>
    <row r="715" spans="1:6" s="1" customFormat="1" ht="25.5">
      <c r="A715" s="46" t="s">
        <v>94</v>
      </c>
      <c r="B715" s="117" t="s">
        <v>347</v>
      </c>
      <c r="C715" s="171"/>
      <c r="D715" s="186">
        <f aca="true" t="shared" si="152" ref="D715:F716">D716</f>
        <v>10</v>
      </c>
      <c r="E715" s="186">
        <f t="shared" si="152"/>
        <v>10</v>
      </c>
      <c r="F715" s="186">
        <f t="shared" si="152"/>
        <v>0</v>
      </c>
    </row>
    <row r="716" spans="1:6" s="1" customFormat="1" ht="12.75">
      <c r="A716" s="60" t="s">
        <v>226</v>
      </c>
      <c r="B716" s="117" t="s">
        <v>347</v>
      </c>
      <c r="C716" s="172">
        <v>200</v>
      </c>
      <c r="D716" s="182">
        <f t="shared" si="152"/>
        <v>10</v>
      </c>
      <c r="E716" s="182">
        <f t="shared" si="152"/>
        <v>10</v>
      </c>
      <c r="F716" s="182">
        <f t="shared" si="152"/>
        <v>0</v>
      </c>
    </row>
    <row r="717" spans="1:6" s="1" customFormat="1" ht="12.75">
      <c r="A717" s="60" t="s">
        <v>189</v>
      </c>
      <c r="B717" s="117" t="s">
        <v>347</v>
      </c>
      <c r="C717" s="172">
        <v>240</v>
      </c>
      <c r="D717" s="182">
        <v>10</v>
      </c>
      <c r="E717" s="182">
        <v>10</v>
      </c>
      <c r="F717" s="177">
        <f>D717-E717</f>
        <v>0</v>
      </c>
    </row>
    <row r="718" spans="1:6" s="1" customFormat="1" ht="25.5">
      <c r="A718" s="46" t="s">
        <v>629</v>
      </c>
      <c r="B718" s="301" t="s">
        <v>628</v>
      </c>
      <c r="C718" s="302"/>
      <c r="D718" s="182">
        <f aca="true" t="shared" si="153" ref="D718:F719">D719</f>
        <v>200</v>
      </c>
      <c r="E718" s="182">
        <f t="shared" si="153"/>
        <v>200</v>
      </c>
      <c r="F718" s="182">
        <f t="shared" si="153"/>
        <v>0</v>
      </c>
    </row>
    <row r="719" spans="1:6" s="1" customFormat="1" ht="12.75">
      <c r="A719" s="60" t="s">
        <v>89</v>
      </c>
      <c r="B719" s="301" t="s">
        <v>628</v>
      </c>
      <c r="C719" s="172">
        <v>300</v>
      </c>
      <c r="D719" s="182">
        <f t="shared" si="153"/>
        <v>200</v>
      </c>
      <c r="E719" s="182">
        <f t="shared" si="153"/>
        <v>200</v>
      </c>
      <c r="F719" s="182">
        <f t="shared" si="153"/>
        <v>0</v>
      </c>
    </row>
    <row r="720" spans="1:6" s="1" customFormat="1" ht="12.75">
      <c r="A720" s="60" t="s">
        <v>424</v>
      </c>
      <c r="B720" s="301" t="s">
        <v>628</v>
      </c>
      <c r="C720" s="172">
        <v>310</v>
      </c>
      <c r="D720" s="182">
        <v>200</v>
      </c>
      <c r="E720" s="182">
        <v>200</v>
      </c>
      <c r="F720" s="177">
        <f>D720-E720</f>
        <v>0</v>
      </c>
    </row>
    <row r="721" spans="1:6" s="6" customFormat="1" ht="25.5">
      <c r="A721" s="109" t="s">
        <v>643</v>
      </c>
      <c r="B721" s="133" t="s">
        <v>362</v>
      </c>
      <c r="C721" s="127"/>
      <c r="D721" s="176">
        <f>D722</f>
        <v>10234.4</v>
      </c>
      <c r="E721" s="176">
        <f>E722</f>
        <v>10234.4</v>
      </c>
      <c r="F721" s="176">
        <f>F722</f>
        <v>0</v>
      </c>
    </row>
    <row r="722" spans="1:6" s="6" customFormat="1" ht="12.75">
      <c r="A722" s="50" t="s">
        <v>115</v>
      </c>
      <c r="B722" s="121" t="s">
        <v>363</v>
      </c>
      <c r="C722" s="117"/>
      <c r="D722" s="177">
        <f>D723+D725</f>
        <v>10234.4</v>
      </c>
      <c r="E722" s="177">
        <f>E723+E725</f>
        <v>10234.4</v>
      </c>
      <c r="F722" s="177">
        <f>F723+F725</f>
        <v>0</v>
      </c>
    </row>
    <row r="723" spans="1:6" s="6" customFormat="1" ht="38.25">
      <c r="A723" s="60" t="s">
        <v>116</v>
      </c>
      <c r="B723" s="121" t="s">
        <v>363</v>
      </c>
      <c r="C723" s="117" t="s">
        <v>198</v>
      </c>
      <c r="D723" s="177">
        <f>D724</f>
        <v>9958.9</v>
      </c>
      <c r="E723" s="177">
        <f>E724</f>
        <v>9958.9</v>
      </c>
      <c r="F723" s="177">
        <f>F724</f>
        <v>0</v>
      </c>
    </row>
    <row r="724" spans="1:6" s="6" customFormat="1" ht="12.75">
      <c r="A724" s="63" t="s">
        <v>193</v>
      </c>
      <c r="B724" s="121" t="s">
        <v>363</v>
      </c>
      <c r="C724" s="117" t="s">
        <v>194</v>
      </c>
      <c r="D724" s="177">
        <f>9795.6+163.3</f>
        <v>9958.9</v>
      </c>
      <c r="E724" s="177">
        <f>9795.6+163.3</f>
        <v>9958.9</v>
      </c>
      <c r="F724" s="177">
        <f>D724-E724</f>
        <v>0</v>
      </c>
    </row>
    <row r="725" spans="1:6" s="6" customFormat="1" ht="12.75">
      <c r="A725" s="60" t="s">
        <v>226</v>
      </c>
      <c r="B725" s="121" t="s">
        <v>363</v>
      </c>
      <c r="C725" s="117" t="s">
        <v>188</v>
      </c>
      <c r="D725" s="177">
        <f>D726</f>
        <v>275.5</v>
      </c>
      <c r="E725" s="177">
        <f>E726</f>
        <v>275.5</v>
      </c>
      <c r="F725" s="177">
        <f>F726</f>
        <v>0</v>
      </c>
    </row>
    <row r="726" spans="1:6" s="6" customFormat="1" ht="12.75">
      <c r="A726" s="60" t="s">
        <v>189</v>
      </c>
      <c r="B726" s="121" t="s">
        <v>363</v>
      </c>
      <c r="C726" s="117" t="s">
        <v>187</v>
      </c>
      <c r="D726" s="177">
        <v>275.5</v>
      </c>
      <c r="E726" s="177">
        <v>275.5</v>
      </c>
      <c r="F726" s="177">
        <f>D726-E726</f>
        <v>0</v>
      </c>
    </row>
    <row r="727" spans="1:6" s="6" customFormat="1" ht="25.5">
      <c r="A727" s="109" t="s">
        <v>322</v>
      </c>
      <c r="B727" s="127" t="s">
        <v>323</v>
      </c>
      <c r="C727" s="132"/>
      <c r="D727" s="192">
        <f>D728+D733+D738</f>
        <v>45737.085999999996</v>
      </c>
      <c r="E727" s="192">
        <f>E728+E733+E738</f>
        <v>45737.1</v>
      </c>
      <c r="F727" s="192">
        <f>F728+F733+F738</f>
        <v>-0.014000000000010004</v>
      </c>
    </row>
    <row r="728" spans="1:6" s="6" customFormat="1" ht="51">
      <c r="A728" s="50" t="s">
        <v>326</v>
      </c>
      <c r="B728" s="117" t="s">
        <v>324</v>
      </c>
      <c r="C728" s="123"/>
      <c r="D728" s="182">
        <f>D729+D731</f>
        <v>42883.2</v>
      </c>
      <c r="E728" s="182">
        <f>E729+E731</f>
        <v>42883.2</v>
      </c>
      <c r="F728" s="182">
        <f>F729+F731</f>
        <v>0</v>
      </c>
    </row>
    <row r="729" spans="1:6" s="6" customFormat="1" ht="12.75">
      <c r="A729" s="60" t="s">
        <v>89</v>
      </c>
      <c r="B729" s="117" t="s">
        <v>324</v>
      </c>
      <c r="C729" s="117" t="s">
        <v>85</v>
      </c>
      <c r="D729" s="182">
        <f>D730</f>
        <v>21984.1</v>
      </c>
      <c r="E729" s="182">
        <f>E730</f>
        <v>21984.1</v>
      </c>
      <c r="F729" s="182">
        <f>F730</f>
        <v>0</v>
      </c>
    </row>
    <row r="730" spans="1:6" s="6" customFormat="1" ht="12.75">
      <c r="A730" s="61" t="s">
        <v>84</v>
      </c>
      <c r="B730" s="117" t="s">
        <v>324</v>
      </c>
      <c r="C730" s="117" t="s">
        <v>86</v>
      </c>
      <c r="D730" s="185">
        <v>21984.1</v>
      </c>
      <c r="E730" s="185">
        <v>21984.1</v>
      </c>
      <c r="F730" s="177">
        <f>D730-E730</f>
        <v>0</v>
      </c>
    </row>
    <row r="731" spans="1:6" s="6" customFormat="1" ht="12.75">
      <c r="A731" s="46" t="s">
        <v>90</v>
      </c>
      <c r="B731" s="117" t="s">
        <v>324</v>
      </c>
      <c r="C731" s="117" t="s">
        <v>87</v>
      </c>
      <c r="D731" s="182">
        <f>D732</f>
        <v>20899.1</v>
      </c>
      <c r="E731" s="182">
        <f>E732</f>
        <v>20899.1</v>
      </c>
      <c r="F731" s="182">
        <f>F732</f>
        <v>0</v>
      </c>
    </row>
    <row r="732" spans="1:6" s="6" customFormat="1" ht="12.75">
      <c r="A732" s="64" t="s">
        <v>209</v>
      </c>
      <c r="B732" s="117" t="s">
        <v>324</v>
      </c>
      <c r="C732" s="117" t="s">
        <v>210</v>
      </c>
      <c r="D732" s="185">
        <v>20899.1</v>
      </c>
      <c r="E732" s="185">
        <v>20899.1</v>
      </c>
      <c r="F732" s="177">
        <f>D732-E732</f>
        <v>0</v>
      </c>
    </row>
    <row r="733" spans="1:6" s="6" customFormat="1" ht="51">
      <c r="A733" s="50" t="s">
        <v>327</v>
      </c>
      <c r="B733" s="117" t="s">
        <v>325</v>
      </c>
      <c r="C733" s="123"/>
      <c r="D733" s="182">
        <f>D734+D736</f>
        <v>853.886</v>
      </c>
      <c r="E733" s="182">
        <f>E734+E736</f>
        <v>853.9</v>
      </c>
      <c r="F733" s="182">
        <f>F734+F736</f>
        <v>-0.014000000000010004</v>
      </c>
    </row>
    <row r="734" spans="1:6" s="6" customFormat="1" ht="12.75">
      <c r="A734" s="60" t="s">
        <v>89</v>
      </c>
      <c r="B734" s="117" t="s">
        <v>325</v>
      </c>
      <c r="C734" s="117" t="s">
        <v>85</v>
      </c>
      <c r="D734" s="182">
        <f>D735</f>
        <v>448.7</v>
      </c>
      <c r="E734" s="182">
        <f>E735</f>
        <v>448.7</v>
      </c>
      <c r="F734" s="182">
        <f>F735</f>
        <v>0</v>
      </c>
    </row>
    <row r="735" spans="1:6" s="6" customFormat="1" ht="12.75">
      <c r="A735" s="61" t="s">
        <v>84</v>
      </c>
      <c r="B735" s="117" t="s">
        <v>325</v>
      </c>
      <c r="C735" s="117" t="s">
        <v>86</v>
      </c>
      <c r="D735" s="185">
        <v>448.7</v>
      </c>
      <c r="E735" s="185">
        <v>448.7</v>
      </c>
      <c r="F735" s="177">
        <f>D735-E735</f>
        <v>0</v>
      </c>
    </row>
    <row r="736" spans="1:6" s="6" customFormat="1" ht="12.75">
      <c r="A736" s="46" t="s">
        <v>90</v>
      </c>
      <c r="B736" s="117" t="s">
        <v>325</v>
      </c>
      <c r="C736" s="117" t="s">
        <v>87</v>
      </c>
      <c r="D736" s="182">
        <f>D737</f>
        <v>405.186</v>
      </c>
      <c r="E736" s="182">
        <f>E737</f>
        <v>405.2</v>
      </c>
      <c r="F736" s="182">
        <f>F737</f>
        <v>-0.014000000000010004</v>
      </c>
    </row>
    <row r="737" spans="1:6" s="6" customFormat="1" ht="12.75">
      <c r="A737" s="64" t="s">
        <v>209</v>
      </c>
      <c r="B737" s="117" t="s">
        <v>325</v>
      </c>
      <c r="C737" s="117" t="s">
        <v>210</v>
      </c>
      <c r="D737" s="185">
        <v>405.186</v>
      </c>
      <c r="E737" s="185">
        <v>405.2</v>
      </c>
      <c r="F737" s="177">
        <f>D737-E737</f>
        <v>-0.014000000000010004</v>
      </c>
    </row>
    <row r="738" spans="1:6" s="6" customFormat="1" ht="12.75">
      <c r="A738" s="50" t="s">
        <v>232</v>
      </c>
      <c r="B738" s="117" t="s">
        <v>622</v>
      </c>
      <c r="C738" s="123"/>
      <c r="D738" s="182">
        <f aca="true" t="shared" si="154" ref="D738:F739">D739</f>
        <v>2000</v>
      </c>
      <c r="E738" s="182">
        <f t="shared" si="154"/>
        <v>2000</v>
      </c>
      <c r="F738" s="182">
        <f t="shared" si="154"/>
        <v>0</v>
      </c>
    </row>
    <row r="739" spans="1:6" s="6" customFormat="1" ht="12.75">
      <c r="A739" s="63" t="s">
        <v>227</v>
      </c>
      <c r="B739" s="117" t="s">
        <v>622</v>
      </c>
      <c r="C739" s="117" t="s">
        <v>199</v>
      </c>
      <c r="D739" s="182">
        <f t="shared" si="154"/>
        <v>2000</v>
      </c>
      <c r="E739" s="182">
        <f t="shared" si="154"/>
        <v>2000</v>
      </c>
      <c r="F739" s="182">
        <f t="shared" si="154"/>
        <v>0</v>
      </c>
    </row>
    <row r="740" spans="1:6" s="6" customFormat="1" ht="12.75">
      <c r="A740" s="64" t="s">
        <v>179</v>
      </c>
      <c r="B740" s="117" t="s">
        <v>622</v>
      </c>
      <c r="C740" s="117" t="s">
        <v>200</v>
      </c>
      <c r="D740" s="185">
        <v>2000</v>
      </c>
      <c r="E740" s="185">
        <v>2000</v>
      </c>
      <c r="F740" s="177">
        <f>D740-E740</f>
        <v>0</v>
      </c>
    </row>
    <row r="741" spans="1:6" s="6" customFormat="1" ht="12.75">
      <c r="A741" s="109" t="s">
        <v>529</v>
      </c>
      <c r="B741" s="127" t="s">
        <v>67</v>
      </c>
      <c r="C741" s="132"/>
      <c r="D741" s="192">
        <f>D742+D746+D752</f>
        <v>7195.7</v>
      </c>
      <c r="E741" s="192">
        <f>E742+E746+E752</f>
        <v>7195.7</v>
      </c>
      <c r="F741" s="192">
        <f>F742+F746+F752</f>
        <v>0</v>
      </c>
    </row>
    <row r="742" spans="1:6" s="6" customFormat="1" ht="12.75">
      <c r="A742" s="50" t="s">
        <v>635</v>
      </c>
      <c r="B742" s="117" t="s">
        <v>68</v>
      </c>
      <c r="C742" s="123"/>
      <c r="D742" s="182">
        <f>D743</f>
        <v>2726.3</v>
      </c>
      <c r="E742" s="182">
        <f aca="true" t="shared" si="155" ref="E742:F744">E743</f>
        <v>2726.3</v>
      </c>
      <c r="F742" s="182">
        <f t="shared" si="155"/>
        <v>0</v>
      </c>
    </row>
    <row r="743" spans="1:6" s="6" customFormat="1" ht="12.75">
      <c r="A743" s="46" t="s">
        <v>103</v>
      </c>
      <c r="B743" s="117" t="s">
        <v>69</v>
      </c>
      <c r="C743" s="123"/>
      <c r="D743" s="182">
        <f>D744</f>
        <v>2726.3</v>
      </c>
      <c r="E743" s="182">
        <f t="shared" si="155"/>
        <v>2726.3</v>
      </c>
      <c r="F743" s="182">
        <f t="shared" si="155"/>
        <v>0</v>
      </c>
    </row>
    <row r="744" spans="1:6" s="6" customFormat="1" ht="38.25">
      <c r="A744" s="60" t="s">
        <v>116</v>
      </c>
      <c r="B744" s="117" t="s">
        <v>69</v>
      </c>
      <c r="C744" s="117" t="s">
        <v>198</v>
      </c>
      <c r="D744" s="182">
        <f>D745</f>
        <v>2726.3</v>
      </c>
      <c r="E744" s="182">
        <f t="shared" si="155"/>
        <v>2726.3</v>
      </c>
      <c r="F744" s="182">
        <f t="shared" si="155"/>
        <v>0</v>
      </c>
    </row>
    <row r="745" spans="1:6" s="6" customFormat="1" ht="12.75">
      <c r="A745" s="63" t="s">
        <v>193</v>
      </c>
      <c r="B745" s="117" t="s">
        <v>69</v>
      </c>
      <c r="C745" s="117" t="s">
        <v>194</v>
      </c>
      <c r="D745" s="185">
        <f>1660+1066.3</f>
        <v>2726.3</v>
      </c>
      <c r="E745" s="185">
        <f>1660+1066.3</f>
        <v>2726.3</v>
      </c>
      <c r="F745" s="177">
        <f>D745-E745</f>
        <v>0</v>
      </c>
    </row>
    <row r="746" spans="1:6" s="6" customFormat="1" ht="12.75">
      <c r="A746" s="74" t="s">
        <v>520</v>
      </c>
      <c r="B746" s="117" t="s">
        <v>636</v>
      </c>
      <c r="C746" s="117"/>
      <c r="D746" s="185">
        <f>D747</f>
        <v>3749.3999999999996</v>
      </c>
      <c r="E746" s="185">
        <f>E747</f>
        <v>3749.3999999999996</v>
      </c>
      <c r="F746" s="185">
        <f>F747</f>
        <v>0</v>
      </c>
    </row>
    <row r="747" spans="1:6" s="6" customFormat="1" ht="12.75">
      <c r="A747" s="46" t="s">
        <v>103</v>
      </c>
      <c r="B747" s="117" t="s">
        <v>637</v>
      </c>
      <c r="C747" s="123"/>
      <c r="D747" s="182">
        <f>D748+D750</f>
        <v>3749.3999999999996</v>
      </c>
      <c r="E747" s="182">
        <f>E748+E750</f>
        <v>3749.3999999999996</v>
      </c>
      <c r="F747" s="182">
        <f>F748+F750</f>
        <v>0</v>
      </c>
    </row>
    <row r="748" spans="1:6" s="6" customFormat="1" ht="38.25">
      <c r="A748" s="60" t="s">
        <v>116</v>
      </c>
      <c r="B748" s="117" t="s">
        <v>637</v>
      </c>
      <c r="C748" s="117" t="s">
        <v>198</v>
      </c>
      <c r="D748" s="182">
        <f>D749</f>
        <v>3566.7</v>
      </c>
      <c r="E748" s="182">
        <f>E749</f>
        <v>3566.7</v>
      </c>
      <c r="F748" s="182">
        <f>F749</f>
        <v>0</v>
      </c>
    </row>
    <row r="749" spans="1:6" s="6" customFormat="1" ht="12.75">
      <c r="A749" s="63" t="s">
        <v>193</v>
      </c>
      <c r="B749" s="117" t="s">
        <v>637</v>
      </c>
      <c r="C749" s="117" t="s">
        <v>194</v>
      </c>
      <c r="D749" s="185">
        <f>1546+2020.7</f>
        <v>3566.7</v>
      </c>
      <c r="E749" s="185">
        <f>1546+2020.7</f>
        <v>3566.7</v>
      </c>
      <c r="F749" s="177">
        <f>D749-E749</f>
        <v>0</v>
      </c>
    </row>
    <row r="750" spans="1:6" s="6" customFormat="1" ht="12.75">
      <c r="A750" s="60" t="s">
        <v>226</v>
      </c>
      <c r="B750" s="117" t="s">
        <v>637</v>
      </c>
      <c r="C750" s="117" t="s">
        <v>188</v>
      </c>
      <c r="D750" s="177">
        <f>D751</f>
        <v>182.7</v>
      </c>
      <c r="E750" s="177">
        <f>E751</f>
        <v>182.7</v>
      </c>
      <c r="F750" s="177">
        <f>F751</f>
        <v>0</v>
      </c>
    </row>
    <row r="751" spans="1:6" s="6" customFormat="1" ht="12.75">
      <c r="A751" s="60" t="s">
        <v>189</v>
      </c>
      <c r="B751" s="117" t="s">
        <v>637</v>
      </c>
      <c r="C751" s="117" t="s">
        <v>187</v>
      </c>
      <c r="D751" s="177">
        <v>182.7</v>
      </c>
      <c r="E751" s="177">
        <v>182.7</v>
      </c>
      <c r="F751" s="177">
        <f>D751-E751</f>
        <v>0</v>
      </c>
    </row>
    <row r="752" spans="1:6" s="6" customFormat="1" ht="12.75">
      <c r="A752" s="74" t="s">
        <v>520</v>
      </c>
      <c r="B752" s="117" t="s">
        <v>636</v>
      </c>
      <c r="C752" s="117"/>
      <c r="D752" s="177">
        <f>D753</f>
        <v>720</v>
      </c>
      <c r="E752" s="177">
        <f aca="true" t="shared" si="156" ref="E752:F754">E753</f>
        <v>720</v>
      </c>
      <c r="F752" s="177">
        <f t="shared" si="156"/>
        <v>0</v>
      </c>
    </row>
    <row r="753" spans="1:6" s="6" customFormat="1" ht="25.5">
      <c r="A753" s="46" t="s">
        <v>92</v>
      </c>
      <c r="B753" s="117" t="s">
        <v>638</v>
      </c>
      <c r="C753" s="117"/>
      <c r="D753" s="177">
        <f>D754</f>
        <v>720</v>
      </c>
      <c r="E753" s="177">
        <f t="shared" si="156"/>
        <v>720</v>
      </c>
      <c r="F753" s="177">
        <f t="shared" si="156"/>
        <v>0</v>
      </c>
    </row>
    <row r="754" spans="1:6" s="6" customFormat="1" ht="38.25">
      <c r="A754" s="60" t="s">
        <v>116</v>
      </c>
      <c r="B754" s="117" t="s">
        <v>638</v>
      </c>
      <c r="C754" s="117" t="s">
        <v>198</v>
      </c>
      <c r="D754" s="177">
        <f>D755</f>
        <v>720</v>
      </c>
      <c r="E754" s="177">
        <f t="shared" si="156"/>
        <v>720</v>
      </c>
      <c r="F754" s="177">
        <f t="shared" si="156"/>
        <v>0</v>
      </c>
    </row>
    <row r="755" spans="1:6" s="6" customFormat="1" ht="12.75">
      <c r="A755" s="60" t="s">
        <v>193</v>
      </c>
      <c r="B755" s="117" t="s">
        <v>638</v>
      </c>
      <c r="C755" s="117" t="s">
        <v>194</v>
      </c>
      <c r="D755" s="177">
        <v>720</v>
      </c>
      <c r="E755" s="177">
        <v>720</v>
      </c>
      <c r="F755" s="177">
        <f>D755-E755</f>
        <v>0</v>
      </c>
    </row>
    <row r="756" spans="1:6" s="6" customFormat="1" ht="25.5">
      <c r="A756" s="129" t="s">
        <v>527</v>
      </c>
      <c r="B756" s="127" t="s">
        <v>71</v>
      </c>
      <c r="C756" s="132"/>
      <c r="D756" s="192">
        <f>D757+D761</f>
        <v>2639.3</v>
      </c>
      <c r="E756" s="192">
        <f>E757+E761</f>
        <v>2639.3</v>
      </c>
      <c r="F756" s="192">
        <f>F757+F761</f>
        <v>0</v>
      </c>
    </row>
    <row r="757" spans="1:6" s="6" customFormat="1" ht="25.5">
      <c r="A757" s="46" t="s">
        <v>639</v>
      </c>
      <c r="B757" s="117" t="s">
        <v>72</v>
      </c>
      <c r="C757" s="123"/>
      <c r="D757" s="182">
        <f>D758</f>
        <v>1451.9</v>
      </c>
      <c r="E757" s="182">
        <f aca="true" t="shared" si="157" ref="E757:F759">E758</f>
        <v>1451.9</v>
      </c>
      <c r="F757" s="182">
        <f t="shared" si="157"/>
        <v>0</v>
      </c>
    </row>
    <row r="758" spans="1:6" s="6" customFormat="1" ht="12.75">
      <c r="A758" s="46" t="s">
        <v>103</v>
      </c>
      <c r="B758" s="117" t="s">
        <v>73</v>
      </c>
      <c r="C758" s="123"/>
      <c r="D758" s="182">
        <f>D759</f>
        <v>1451.9</v>
      </c>
      <c r="E758" s="182">
        <f t="shared" si="157"/>
        <v>1451.9</v>
      </c>
      <c r="F758" s="182">
        <f t="shared" si="157"/>
        <v>0</v>
      </c>
    </row>
    <row r="759" spans="1:6" s="6" customFormat="1" ht="38.25">
      <c r="A759" s="60" t="s">
        <v>116</v>
      </c>
      <c r="B759" s="117" t="s">
        <v>73</v>
      </c>
      <c r="C759" s="117" t="s">
        <v>198</v>
      </c>
      <c r="D759" s="182">
        <f>D760</f>
        <v>1451.9</v>
      </c>
      <c r="E759" s="182">
        <f t="shared" si="157"/>
        <v>1451.9</v>
      </c>
      <c r="F759" s="182">
        <f t="shared" si="157"/>
        <v>0</v>
      </c>
    </row>
    <row r="760" spans="1:6" s="6" customFormat="1" ht="12.75">
      <c r="A760" s="63" t="s">
        <v>193</v>
      </c>
      <c r="B760" s="117" t="s">
        <v>73</v>
      </c>
      <c r="C760" s="117" t="s">
        <v>194</v>
      </c>
      <c r="D760" s="185">
        <f>1777-325.1</f>
        <v>1451.9</v>
      </c>
      <c r="E760" s="185">
        <f>1777-325.1</f>
        <v>1451.9</v>
      </c>
      <c r="F760" s="177">
        <f>D760-E760</f>
        <v>0</v>
      </c>
    </row>
    <row r="761" spans="1:6" s="6" customFormat="1" ht="12.75">
      <c r="A761" s="74" t="s">
        <v>528</v>
      </c>
      <c r="B761" s="117" t="s">
        <v>640</v>
      </c>
      <c r="C761" s="117"/>
      <c r="D761" s="185">
        <f>D762</f>
        <v>1187.4</v>
      </c>
      <c r="E761" s="185">
        <f>E762</f>
        <v>1187.4</v>
      </c>
      <c r="F761" s="185">
        <f>F762</f>
        <v>0</v>
      </c>
    </row>
    <row r="762" spans="1:6" s="6" customFormat="1" ht="12.75">
      <c r="A762" s="46" t="s">
        <v>103</v>
      </c>
      <c r="B762" s="117" t="s">
        <v>641</v>
      </c>
      <c r="C762" s="123"/>
      <c r="D762" s="182">
        <f>D763+D765</f>
        <v>1187.4</v>
      </c>
      <c r="E762" s="182">
        <f>E763+E765</f>
        <v>1187.4</v>
      </c>
      <c r="F762" s="182">
        <f>F763+F765</f>
        <v>0</v>
      </c>
    </row>
    <row r="763" spans="1:6" s="6" customFormat="1" ht="38.25">
      <c r="A763" s="60" t="s">
        <v>116</v>
      </c>
      <c r="B763" s="117" t="s">
        <v>641</v>
      </c>
      <c r="C763" s="117" t="s">
        <v>198</v>
      </c>
      <c r="D763" s="182">
        <f>D764</f>
        <v>1147.5</v>
      </c>
      <c r="E763" s="182">
        <f>E764</f>
        <v>1147.5</v>
      </c>
      <c r="F763" s="182">
        <f>F764</f>
        <v>0</v>
      </c>
    </row>
    <row r="764" spans="1:6" s="6" customFormat="1" ht="12.75">
      <c r="A764" s="63" t="s">
        <v>193</v>
      </c>
      <c r="B764" s="117" t="s">
        <v>641</v>
      </c>
      <c r="C764" s="117" t="s">
        <v>194</v>
      </c>
      <c r="D764" s="185">
        <f>1317-169.5</f>
        <v>1147.5</v>
      </c>
      <c r="E764" s="185">
        <f>1317-169.5</f>
        <v>1147.5</v>
      </c>
      <c r="F764" s="177">
        <f>D764-E764</f>
        <v>0</v>
      </c>
    </row>
    <row r="765" spans="1:6" s="6" customFormat="1" ht="12.75">
      <c r="A765" s="60" t="s">
        <v>226</v>
      </c>
      <c r="B765" s="117" t="s">
        <v>641</v>
      </c>
      <c r="C765" s="117" t="s">
        <v>188</v>
      </c>
      <c r="D765" s="177">
        <f>D766</f>
        <v>39.9</v>
      </c>
      <c r="E765" s="177">
        <f>E766</f>
        <v>39.9</v>
      </c>
      <c r="F765" s="177">
        <f>F766</f>
        <v>0</v>
      </c>
    </row>
    <row r="766" spans="1:6" s="6" customFormat="1" ht="12.75">
      <c r="A766" s="60" t="s">
        <v>189</v>
      </c>
      <c r="B766" s="117" t="s">
        <v>641</v>
      </c>
      <c r="C766" s="117" t="s">
        <v>187</v>
      </c>
      <c r="D766" s="177">
        <v>39.9</v>
      </c>
      <c r="E766" s="177">
        <v>39.9</v>
      </c>
      <c r="F766" s="177">
        <f>D766-E766</f>
        <v>0</v>
      </c>
    </row>
    <row r="767" spans="1:6" s="6" customFormat="1" ht="12.75">
      <c r="A767" s="109" t="s">
        <v>23</v>
      </c>
      <c r="B767" s="127" t="s">
        <v>24</v>
      </c>
      <c r="C767" s="134"/>
      <c r="D767" s="176">
        <f>D768</f>
        <v>1467.5900000000001</v>
      </c>
      <c r="E767" s="176">
        <f>E768</f>
        <v>1467.6000000000001</v>
      </c>
      <c r="F767" s="176">
        <f>F768</f>
        <v>-0.010000000000001563</v>
      </c>
    </row>
    <row r="768" spans="1:6" s="6" customFormat="1" ht="12.75">
      <c r="A768" s="50" t="s">
        <v>23</v>
      </c>
      <c r="B768" s="117" t="s">
        <v>214</v>
      </c>
      <c r="C768" s="117"/>
      <c r="D768" s="177">
        <f>D769+D771</f>
        <v>1467.5900000000001</v>
      </c>
      <c r="E768" s="177">
        <f>E769+E771</f>
        <v>1467.6000000000001</v>
      </c>
      <c r="F768" s="177">
        <f>F769+F771</f>
        <v>-0.010000000000001563</v>
      </c>
    </row>
    <row r="769" spans="1:6" s="6" customFormat="1" ht="12.75">
      <c r="A769" s="60" t="s">
        <v>226</v>
      </c>
      <c r="B769" s="117" t="s">
        <v>214</v>
      </c>
      <c r="C769" s="117" t="s">
        <v>188</v>
      </c>
      <c r="D769" s="177">
        <f>SUM(D770)</f>
        <v>21.69</v>
      </c>
      <c r="E769" s="177">
        <f>SUM(E770)</f>
        <v>21.700000000000003</v>
      </c>
      <c r="F769" s="177">
        <f>SUM(F770)</f>
        <v>-0.010000000000001563</v>
      </c>
    </row>
    <row r="770" spans="1:6" s="6" customFormat="1" ht="12.75">
      <c r="A770" s="60" t="s">
        <v>189</v>
      </c>
      <c r="B770" s="117" t="s">
        <v>214</v>
      </c>
      <c r="C770" s="117" t="s">
        <v>187</v>
      </c>
      <c r="D770" s="177">
        <v>21.69</v>
      </c>
      <c r="E770" s="177">
        <f>14.3+7.4</f>
        <v>21.700000000000003</v>
      </c>
      <c r="F770" s="177">
        <f>D770-E770</f>
        <v>-0.010000000000001563</v>
      </c>
    </row>
    <row r="771" spans="1:6" s="6" customFormat="1" ht="12.75">
      <c r="A771" s="46" t="s">
        <v>89</v>
      </c>
      <c r="B771" s="117" t="s">
        <v>214</v>
      </c>
      <c r="C771" s="117" t="s">
        <v>85</v>
      </c>
      <c r="D771" s="177">
        <f>SUM(D772)</f>
        <v>1445.9</v>
      </c>
      <c r="E771" s="177">
        <f>SUM(E772)</f>
        <v>1445.9</v>
      </c>
      <c r="F771" s="177">
        <f>SUM(F772)</f>
        <v>0</v>
      </c>
    </row>
    <row r="772" spans="1:6" s="6" customFormat="1" ht="12.75">
      <c r="A772" s="46" t="s">
        <v>424</v>
      </c>
      <c r="B772" s="117" t="s">
        <v>214</v>
      </c>
      <c r="C772" s="117" t="s">
        <v>423</v>
      </c>
      <c r="D772" s="177">
        <f>949.7+496.2</f>
        <v>1445.9</v>
      </c>
      <c r="E772" s="177">
        <f>949.7+496.2</f>
        <v>1445.9</v>
      </c>
      <c r="F772" s="177">
        <f>D772-E772</f>
        <v>0</v>
      </c>
    </row>
    <row r="773" spans="1:6" s="6" customFormat="1" ht="12.75">
      <c r="A773" s="129" t="s">
        <v>163</v>
      </c>
      <c r="B773" s="133" t="s">
        <v>64</v>
      </c>
      <c r="C773" s="127"/>
      <c r="D773" s="176">
        <f>D774</f>
        <v>350</v>
      </c>
      <c r="E773" s="176">
        <f aca="true" t="shared" si="158" ref="E773:F775">E774</f>
        <v>350</v>
      </c>
      <c r="F773" s="176">
        <f t="shared" si="158"/>
        <v>0</v>
      </c>
    </row>
    <row r="774" spans="1:6" s="6" customFormat="1" ht="12.75">
      <c r="A774" s="46" t="s">
        <v>625</v>
      </c>
      <c r="B774" s="117" t="s">
        <v>65</v>
      </c>
      <c r="C774" s="87"/>
      <c r="D774" s="177">
        <f>D775</f>
        <v>350</v>
      </c>
      <c r="E774" s="177">
        <f t="shared" si="158"/>
        <v>350</v>
      </c>
      <c r="F774" s="177">
        <f t="shared" si="158"/>
        <v>0</v>
      </c>
    </row>
    <row r="775" spans="1:6" s="6" customFormat="1" ht="12.75">
      <c r="A775" s="46" t="s">
        <v>90</v>
      </c>
      <c r="B775" s="117" t="s">
        <v>65</v>
      </c>
      <c r="C775" s="87">
        <v>800</v>
      </c>
      <c r="D775" s="177">
        <f>D776</f>
        <v>350</v>
      </c>
      <c r="E775" s="177">
        <f t="shared" si="158"/>
        <v>350</v>
      </c>
      <c r="F775" s="177">
        <f t="shared" si="158"/>
        <v>0</v>
      </c>
    </row>
    <row r="776" spans="1:6" s="6" customFormat="1" ht="12.75">
      <c r="A776" s="46" t="s">
        <v>91</v>
      </c>
      <c r="B776" s="117" t="s">
        <v>65</v>
      </c>
      <c r="C776" s="87">
        <v>870</v>
      </c>
      <c r="D776" s="177">
        <v>350</v>
      </c>
      <c r="E776" s="177">
        <v>350</v>
      </c>
      <c r="F776" s="177">
        <f>D776-E776</f>
        <v>0</v>
      </c>
    </row>
    <row r="777" spans="1:6" s="6" customFormat="1" ht="25.5">
      <c r="A777" s="129" t="s">
        <v>286</v>
      </c>
      <c r="B777" s="133" t="s">
        <v>285</v>
      </c>
      <c r="C777" s="127"/>
      <c r="D777" s="176">
        <f>D778+D785+D782</f>
        <v>22390.600000000002</v>
      </c>
      <c r="E777" s="176">
        <f>E778+E785+E782</f>
        <v>86969.7</v>
      </c>
      <c r="F777" s="176">
        <f>F778+F785+F782</f>
        <v>-64579.1</v>
      </c>
    </row>
    <row r="778" spans="1:6" s="6" customFormat="1" ht="12.75">
      <c r="A778" s="46" t="s">
        <v>243</v>
      </c>
      <c r="B778" s="115" t="s">
        <v>287</v>
      </c>
      <c r="C778" s="87"/>
      <c r="D778" s="177">
        <f>D779</f>
        <v>1655</v>
      </c>
      <c r="E778" s="177">
        <f>E779</f>
        <v>1655</v>
      </c>
      <c r="F778" s="177">
        <f>F779</f>
        <v>0</v>
      </c>
    </row>
    <row r="779" spans="1:6" s="6" customFormat="1" ht="12.75">
      <c r="A779" s="84" t="s">
        <v>90</v>
      </c>
      <c r="B779" s="115" t="s">
        <v>287</v>
      </c>
      <c r="C779" s="87">
        <v>800</v>
      </c>
      <c r="D779" s="177">
        <f>D780+D781</f>
        <v>1655</v>
      </c>
      <c r="E779" s="177">
        <f>E780+E781</f>
        <v>1655</v>
      </c>
      <c r="F779" s="177">
        <f>F780+F781</f>
        <v>0</v>
      </c>
    </row>
    <row r="780" spans="1:6" s="6" customFormat="1" ht="12.75">
      <c r="A780" s="84" t="s">
        <v>288</v>
      </c>
      <c r="B780" s="115" t="s">
        <v>287</v>
      </c>
      <c r="C780" s="87">
        <v>830</v>
      </c>
      <c r="D780" s="177">
        <v>1425</v>
      </c>
      <c r="E780" s="177">
        <v>1525</v>
      </c>
      <c r="F780" s="177">
        <f>D780-E780</f>
        <v>-100</v>
      </c>
    </row>
    <row r="781" spans="1:6" s="6" customFormat="1" ht="12.75">
      <c r="A781" s="64" t="s">
        <v>209</v>
      </c>
      <c r="B781" s="115" t="s">
        <v>287</v>
      </c>
      <c r="C781" s="87">
        <v>850</v>
      </c>
      <c r="D781" s="177">
        <v>230</v>
      </c>
      <c r="E781" s="177">
        <v>130</v>
      </c>
      <c r="F781" s="177">
        <f>D781-E781</f>
        <v>100</v>
      </c>
    </row>
    <row r="782" spans="1:6" s="6" customFormat="1" ht="12.75">
      <c r="A782" s="46" t="s">
        <v>634</v>
      </c>
      <c r="B782" s="115" t="s">
        <v>608</v>
      </c>
      <c r="C782" s="87"/>
      <c r="D782" s="177">
        <f aca="true" t="shared" si="159" ref="D782:F783">D783</f>
        <v>20735.600000000002</v>
      </c>
      <c r="E782" s="177">
        <f t="shared" si="159"/>
        <v>28300.7</v>
      </c>
      <c r="F782" s="177">
        <f t="shared" si="159"/>
        <v>-7565.0999999999985</v>
      </c>
    </row>
    <row r="783" spans="1:6" s="6" customFormat="1" ht="12.75">
      <c r="A783" s="46" t="s">
        <v>90</v>
      </c>
      <c r="B783" s="115" t="s">
        <v>608</v>
      </c>
      <c r="C783" s="87">
        <v>800</v>
      </c>
      <c r="D783" s="177">
        <f t="shared" si="159"/>
        <v>20735.600000000002</v>
      </c>
      <c r="E783" s="177">
        <f t="shared" si="159"/>
        <v>28300.7</v>
      </c>
      <c r="F783" s="177">
        <f t="shared" si="159"/>
        <v>-7565.0999999999985</v>
      </c>
    </row>
    <row r="784" spans="1:6" s="6" customFormat="1" ht="12.75">
      <c r="A784" s="46" t="s">
        <v>91</v>
      </c>
      <c r="B784" s="115" t="s">
        <v>608</v>
      </c>
      <c r="C784" s="87">
        <v>870</v>
      </c>
      <c r="D784" s="177">
        <f>21300.7-565.1</f>
        <v>20735.600000000002</v>
      </c>
      <c r="E784" s="177">
        <f>20566.2+7734.5</f>
        <v>28300.7</v>
      </c>
      <c r="F784" s="177">
        <f>D784-E784</f>
        <v>-7565.0999999999985</v>
      </c>
    </row>
    <row r="785" spans="1:6" s="6" customFormat="1" ht="25.5">
      <c r="A785" s="73" t="s">
        <v>486</v>
      </c>
      <c r="B785" s="117" t="s">
        <v>517</v>
      </c>
      <c r="C785" s="117"/>
      <c r="D785" s="177">
        <f aca="true" t="shared" si="160" ref="D785:F786">D786</f>
        <v>0</v>
      </c>
      <c r="E785" s="177">
        <f t="shared" si="160"/>
        <v>57014</v>
      </c>
      <c r="F785" s="177">
        <f t="shared" si="160"/>
        <v>-57014</v>
      </c>
    </row>
    <row r="786" spans="1:6" s="6" customFormat="1" ht="12.75">
      <c r="A786" s="60" t="s">
        <v>226</v>
      </c>
      <c r="B786" s="117" t="s">
        <v>517</v>
      </c>
      <c r="C786" s="117" t="s">
        <v>188</v>
      </c>
      <c r="D786" s="177">
        <f t="shared" si="160"/>
        <v>0</v>
      </c>
      <c r="E786" s="177">
        <f t="shared" si="160"/>
        <v>57014</v>
      </c>
      <c r="F786" s="177">
        <f t="shared" si="160"/>
        <v>-57014</v>
      </c>
    </row>
    <row r="787" spans="1:6" s="6" customFormat="1" ht="12.75">
      <c r="A787" s="60" t="s">
        <v>189</v>
      </c>
      <c r="B787" s="117" t="s">
        <v>517</v>
      </c>
      <c r="C787" s="117" t="s">
        <v>187</v>
      </c>
      <c r="D787" s="177">
        <v>0</v>
      </c>
      <c r="E787" s="177">
        <v>57014</v>
      </c>
      <c r="F787" s="177">
        <f>D787-E787</f>
        <v>-57014</v>
      </c>
    </row>
    <row r="788" spans="1:6" s="6" customFormat="1" ht="25.5">
      <c r="A788" s="128" t="s">
        <v>713</v>
      </c>
      <c r="B788" s="379" t="s">
        <v>711</v>
      </c>
      <c r="C788" s="127"/>
      <c r="D788" s="176">
        <f>D789+D792+D795+D798+D801+D804+D807+D813+D816+D819+D822+D825+D828+D810</f>
        <v>57014</v>
      </c>
      <c r="E788" s="176">
        <f>E791</f>
        <v>0</v>
      </c>
      <c r="F788" s="176">
        <f>F789+F792+F795+F798+F801+F804+F807+F813+F816+F819+F822+F825+F828+F810</f>
        <v>57014</v>
      </c>
    </row>
    <row r="789" spans="1:6" s="6" customFormat="1" ht="51">
      <c r="A789" s="64" t="s">
        <v>715</v>
      </c>
      <c r="B789" s="117" t="s">
        <v>712</v>
      </c>
      <c r="C789" s="117"/>
      <c r="D789" s="177">
        <f>D790</f>
        <v>2000</v>
      </c>
      <c r="E789" s="177">
        <f>E790</f>
        <v>0</v>
      </c>
      <c r="F789" s="177">
        <f>F790</f>
        <v>2000</v>
      </c>
    </row>
    <row r="790" spans="1:6" s="6" customFormat="1" ht="25.5">
      <c r="A790" s="64" t="s">
        <v>190</v>
      </c>
      <c r="B790" s="117" t="s">
        <v>712</v>
      </c>
      <c r="C790" s="117" t="s">
        <v>178</v>
      </c>
      <c r="D790" s="177">
        <f>SUM(D791:D791)</f>
        <v>2000</v>
      </c>
      <c r="E790" s="177">
        <f>SUM(E791:E791)</f>
        <v>0</v>
      </c>
      <c r="F790" s="177">
        <f>SUM(F791:F791)</f>
        <v>2000</v>
      </c>
    </row>
    <row r="791" spans="1:6" s="6" customFormat="1" ht="12.75">
      <c r="A791" s="64" t="s">
        <v>191</v>
      </c>
      <c r="B791" s="117" t="s">
        <v>712</v>
      </c>
      <c r="C791" s="117" t="s">
        <v>192</v>
      </c>
      <c r="D791" s="177">
        <v>2000</v>
      </c>
      <c r="E791" s="177">
        <v>0</v>
      </c>
      <c r="F791" s="177">
        <f>D791-E791</f>
        <v>2000</v>
      </c>
    </row>
    <row r="792" spans="1:6" s="6" customFormat="1" ht="51">
      <c r="A792" s="64" t="s">
        <v>718</v>
      </c>
      <c r="B792" s="117" t="s">
        <v>712</v>
      </c>
      <c r="C792" s="117"/>
      <c r="D792" s="177">
        <f>D793</f>
        <v>2000</v>
      </c>
      <c r="E792" s="177">
        <f>E793</f>
        <v>0</v>
      </c>
      <c r="F792" s="177">
        <f>F793</f>
        <v>2000</v>
      </c>
    </row>
    <row r="793" spans="1:6" s="6" customFormat="1" ht="25.5">
      <c r="A793" s="64" t="s">
        <v>190</v>
      </c>
      <c r="B793" s="117" t="s">
        <v>712</v>
      </c>
      <c r="C793" s="117" t="s">
        <v>178</v>
      </c>
      <c r="D793" s="177">
        <f>SUM(D794:D794)</f>
        <v>2000</v>
      </c>
      <c r="E793" s="177">
        <f>SUM(E794:E794)</f>
        <v>0</v>
      </c>
      <c r="F793" s="177">
        <f>SUM(F794:F794)</f>
        <v>2000</v>
      </c>
    </row>
    <row r="794" spans="1:6" s="6" customFormat="1" ht="12.75">
      <c r="A794" s="64" t="s">
        <v>191</v>
      </c>
      <c r="B794" s="117" t="s">
        <v>712</v>
      </c>
      <c r="C794" s="117" t="s">
        <v>192</v>
      </c>
      <c r="D794" s="177">
        <v>2000</v>
      </c>
      <c r="E794" s="177">
        <v>0</v>
      </c>
      <c r="F794" s="177">
        <f>D794-E794</f>
        <v>2000</v>
      </c>
    </row>
    <row r="795" spans="1:6" s="6" customFormat="1" ht="51">
      <c r="A795" s="64" t="s">
        <v>719</v>
      </c>
      <c r="B795" s="117" t="s">
        <v>712</v>
      </c>
      <c r="C795" s="117"/>
      <c r="D795" s="177">
        <f>D796</f>
        <v>2000</v>
      </c>
      <c r="E795" s="177">
        <f>E796</f>
        <v>0</v>
      </c>
      <c r="F795" s="177">
        <f>F796</f>
        <v>2000</v>
      </c>
    </row>
    <row r="796" spans="1:6" s="6" customFormat="1" ht="25.5">
      <c r="A796" s="64" t="s">
        <v>190</v>
      </c>
      <c r="B796" s="117" t="s">
        <v>712</v>
      </c>
      <c r="C796" s="117" t="s">
        <v>178</v>
      </c>
      <c r="D796" s="177">
        <f>SUM(D797:D797)</f>
        <v>2000</v>
      </c>
      <c r="E796" s="177">
        <f>SUM(E797:E797)</f>
        <v>0</v>
      </c>
      <c r="F796" s="177">
        <f>SUM(F797:F797)</f>
        <v>2000</v>
      </c>
    </row>
    <row r="797" spans="1:6" s="6" customFormat="1" ht="12.75">
      <c r="A797" s="64" t="s">
        <v>191</v>
      </c>
      <c r="B797" s="117" t="s">
        <v>712</v>
      </c>
      <c r="C797" s="117" t="s">
        <v>192</v>
      </c>
      <c r="D797" s="177">
        <v>2000</v>
      </c>
      <c r="E797" s="177">
        <v>0</v>
      </c>
      <c r="F797" s="177">
        <f>D797-E797</f>
        <v>2000</v>
      </c>
    </row>
    <row r="798" spans="1:6" s="6" customFormat="1" ht="51">
      <c r="A798" s="64" t="s">
        <v>714</v>
      </c>
      <c r="B798" s="117" t="s">
        <v>712</v>
      </c>
      <c r="C798" s="117"/>
      <c r="D798" s="177">
        <f>D799</f>
        <v>8500</v>
      </c>
      <c r="E798" s="177">
        <f>E799</f>
        <v>0</v>
      </c>
      <c r="F798" s="177">
        <f>F799</f>
        <v>8500</v>
      </c>
    </row>
    <row r="799" spans="1:6" s="6" customFormat="1" ht="25.5">
      <c r="A799" s="64" t="s">
        <v>190</v>
      </c>
      <c r="B799" s="117" t="s">
        <v>712</v>
      </c>
      <c r="C799" s="117" t="s">
        <v>178</v>
      </c>
      <c r="D799" s="177">
        <f>SUM(D800:D800)</f>
        <v>8500</v>
      </c>
      <c r="E799" s="177">
        <f>SUM(E800:E800)</f>
        <v>0</v>
      </c>
      <c r="F799" s="177">
        <f>SUM(F800:F800)</f>
        <v>8500</v>
      </c>
    </row>
    <row r="800" spans="1:6" s="6" customFormat="1" ht="12.75">
      <c r="A800" s="64" t="s">
        <v>197</v>
      </c>
      <c r="B800" s="117" t="s">
        <v>712</v>
      </c>
      <c r="C800" s="117" t="s">
        <v>196</v>
      </c>
      <c r="D800" s="177">
        <v>8500</v>
      </c>
      <c r="E800" s="177">
        <v>0</v>
      </c>
      <c r="F800" s="177">
        <f>D800-E800</f>
        <v>8500</v>
      </c>
    </row>
    <row r="801" spans="1:6" s="6" customFormat="1" ht="38.25">
      <c r="A801" s="64" t="s">
        <v>725</v>
      </c>
      <c r="B801" s="117" t="s">
        <v>712</v>
      </c>
      <c r="C801" s="117"/>
      <c r="D801" s="177">
        <f>D802</f>
        <v>2000</v>
      </c>
      <c r="E801" s="177">
        <f>E802</f>
        <v>0</v>
      </c>
      <c r="F801" s="177">
        <f>F802</f>
        <v>2000</v>
      </c>
    </row>
    <row r="802" spans="1:6" s="6" customFormat="1" ht="12.75">
      <c r="A802" s="60" t="s">
        <v>226</v>
      </c>
      <c r="B802" s="117" t="s">
        <v>712</v>
      </c>
      <c r="C802" s="117" t="s">
        <v>188</v>
      </c>
      <c r="D802" s="177">
        <f>SUM(D803:D803)</f>
        <v>2000</v>
      </c>
      <c r="E802" s="177">
        <f>SUM(E803:E803)</f>
        <v>0</v>
      </c>
      <c r="F802" s="177">
        <f>SUM(F803:F803)</f>
        <v>2000</v>
      </c>
    </row>
    <row r="803" spans="1:6" s="6" customFormat="1" ht="12.75">
      <c r="A803" s="60" t="s">
        <v>189</v>
      </c>
      <c r="B803" s="117" t="s">
        <v>712</v>
      </c>
      <c r="C803" s="117" t="s">
        <v>187</v>
      </c>
      <c r="D803" s="177">
        <v>2000</v>
      </c>
      <c r="E803" s="177">
        <v>0</v>
      </c>
      <c r="F803" s="177">
        <f>D803-E803</f>
        <v>2000</v>
      </c>
    </row>
    <row r="804" spans="1:6" s="6" customFormat="1" ht="23.25" customHeight="1">
      <c r="A804" s="64" t="s">
        <v>726</v>
      </c>
      <c r="B804" s="117" t="s">
        <v>712</v>
      </c>
      <c r="C804" s="117"/>
      <c r="D804" s="177">
        <f>D805</f>
        <v>2000</v>
      </c>
      <c r="E804" s="177">
        <f>E805</f>
        <v>0</v>
      </c>
      <c r="F804" s="177">
        <f>F805</f>
        <v>2000</v>
      </c>
    </row>
    <row r="805" spans="1:6" s="6" customFormat="1" ht="12.75">
      <c r="A805" s="60" t="s">
        <v>226</v>
      </c>
      <c r="B805" s="117" t="s">
        <v>712</v>
      </c>
      <c r="C805" s="117" t="s">
        <v>188</v>
      </c>
      <c r="D805" s="177">
        <f>SUM(D806:D806)</f>
        <v>2000</v>
      </c>
      <c r="E805" s="177">
        <f>SUM(E806:E806)</f>
        <v>0</v>
      </c>
      <c r="F805" s="177">
        <f>SUM(F806:F806)</f>
        <v>2000</v>
      </c>
    </row>
    <row r="806" spans="1:6" s="6" customFormat="1" ht="12.75">
      <c r="A806" s="60" t="s">
        <v>189</v>
      </c>
      <c r="B806" s="117" t="s">
        <v>712</v>
      </c>
      <c r="C806" s="117" t="s">
        <v>187</v>
      </c>
      <c r="D806" s="177">
        <v>2000</v>
      </c>
      <c r="E806" s="177">
        <v>0</v>
      </c>
      <c r="F806" s="177">
        <f>D806-E806</f>
        <v>2000</v>
      </c>
    </row>
    <row r="807" spans="1:6" s="6" customFormat="1" ht="38.25">
      <c r="A807" s="64" t="s">
        <v>721</v>
      </c>
      <c r="B807" s="117" t="s">
        <v>712</v>
      </c>
      <c r="C807" s="117"/>
      <c r="D807" s="177">
        <f>D808</f>
        <v>3000</v>
      </c>
      <c r="E807" s="177">
        <f>E808</f>
        <v>0</v>
      </c>
      <c r="F807" s="177">
        <f>F808</f>
        <v>3000</v>
      </c>
    </row>
    <row r="808" spans="1:6" s="6" customFormat="1" ht="12.75">
      <c r="A808" s="60" t="s">
        <v>226</v>
      </c>
      <c r="B808" s="117" t="s">
        <v>712</v>
      </c>
      <c r="C808" s="117" t="s">
        <v>188</v>
      </c>
      <c r="D808" s="177">
        <f>SUM(D809:D809)</f>
        <v>3000</v>
      </c>
      <c r="E808" s="177">
        <f>SUM(E809:E809)</f>
        <v>0</v>
      </c>
      <c r="F808" s="177">
        <f>SUM(F809:F809)</f>
        <v>3000</v>
      </c>
    </row>
    <row r="809" spans="1:6" s="6" customFormat="1" ht="12.75">
      <c r="A809" s="60" t="s">
        <v>189</v>
      </c>
      <c r="B809" s="117" t="s">
        <v>712</v>
      </c>
      <c r="C809" s="117" t="s">
        <v>187</v>
      </c>
      <c r="D809" s="177">
        <v>3000</v>
      </c>
      <c r="E809" s="177">
        <v>0</v>
      </c>
      <c r="F809" s="177">
        <f>D809-E809</f>
        <v>3000</v>
      </c>
    </row>
    <row r="810" spans="1:6" s="6" customFormat="1" ht="38.25">
      <c r="A810" s="64" t="s">
        <v>727</v>
      </c>
      <c r="B810" s="117" t="s">
        <v>712</v>
      </c>
      <c r="C810" s="117"/>
      <c r="D810" s="177">
        <f>D811</f>
        <v>9000</v>
      </c>
      <c r="E810" s="177">
        <f>E811</f>
        <v>0</v>
      </c>
      <c r="F810" s="177">
        <f>F811</f>
        <v>9000</v>
      </c>
    </row>
    <row r="811" spans="1:6" s="6" customFormat="1" ht="12.75">
      <c r="A811" s="60" t="s">
        <v>226</v>
      </c>
      <c r="B811" s="117" t="s">
        <v>712</v>
      </c>
      <c r="C811" s="117" t="s">
        <v>188</v>
      </c>
      <c r="D811" s="177">
        <f>SUM(D812:D812)</f>
        <v>9000</v>
      </c>
      <c r="E811" s="177">
        <f>SUM(E812:E812)</f>
        <v>0</v>
      </c>
      <c r="F811" s="177">
        <f>SUM(F812:F812)</f>
        <v>9000</v>
      </c>
    </row>
    <row r="812" spans="1:6" s="6" customFormat="1" ht="12.75">
      <c r="A812" s="60" t="s">
        <v>189</v>
      </c>
      <c r="B812" s="117" t="s">
        <v>712</v>
      </c>
      <c r="C812" s="117" t="s">
        <v>187</v>
      </c>
      <c r="D812" s="177">
        <v>9000</v>
      </c>
      <c r="E812" s="177">
        <v>0</v>
      </c>
      <c r="F812" s="177">
        <f>D812-E812</f>
        <v>9000</v>
      </c>
    </row>
    <row r="813" spans="1:6" s="6" customFormat="1" ht="51">
      <c r="A813" s="64" t="s">
        <v>722</v>
      </c>
      <c r="B813" s="117" t="s">
        <v>712</v>
      </c>
      <c r="C813" s="117"/>
      <c r="D813" s="177">
        <f>D814</f>
        <v>6014</v>
      </c>
      <c r="E813" s="177">
        <f>E814</f>
        <v>0</v>
      </c>
      <c r="F813" s="177">
        <f>F814</f>
        <v>6014</v>
      </c>
    </row>
    <row r="814" spans="1:6" s="6" customFormat="1" ht="12.75">
      <c r="A814" s="60" t="s">
        <v>226</v>
      </c>
      <c r="B814" s="117" t="s">
        <v>712</v>
      </c>
      <c r="C814" s="117" t="s">
        <v>188</v>
      </c>
      <c r="D814" s="177">
        <f>SUM(D815:D815)</f>
        <v>6014</v>
      </c>
      <c r="E814" s="177">
        <f>SUM(E815:E815)</f>
        <v>0</v>
      </c>
      <c r="F814" s="177">
        <f>SUM(F815:F815)</f>
        <v>6014</v>
      </c>
    </row>
    <row r="815" spans="1:6" s="6" customFormat="1" ht="12.75">
      <c r="A815" s="60" t="s">
        <v>189</v>
      </c>
      <c r="B815" s="117" t="s">
        <v>712</v>
      </c>
      <c r="C815" s="117" t="s">
        <v>187</v>
      </c>
      <c r="D815" s="177">
        <v>6014</v>
      </c>
      <c r="E815" s="177">
        <v>0</v>
      </c>
      <c r="F815" s="177">
        <f>D815-E815</f>
        <v>6014</v>
      </c>
    </row>
    <row r="816" spans="1:6" s="6" customFormat="1" ht="38.25">
      <c r="A816" s="64" t="s">
        <v>733</v>
      </c>
      <c r="B816" s="117" t="s">
        <v>712</v>
      </c>
      <c r="C816" s="117"/>
      <c r="D816" s="177">
        <f>D817</f>
        <v>3000</v>
      </c>
      <c r="E816" s="177">
        <f>E817</f>
        <v>0</v>
      </c>
      <c r="F816" s="177">
        <f>F817</f>
        <v>3000</v>
      </c>
    </row>
    <row r="817" spans="1:6" s="6" customFormat="1" ht="12.75">
      <c r="A817" s="60" t="s">
        <v>226</v>
      </c>
      <c r="B817" s="117" t="s">
        <v>712</v>
      </c>
      <c r="C817" s="117" t="s">
        <v>188</v>
      </c>
      <c r="D817" s="177">
        <f>SUM(D818:D818)</f>
        <v>3000</v>
      </c>
      <c r="E817" s="177">
        <f>SUM(E818:E818)</f>
        <v>0</v>
      </c>
      <c r="F817" s="177">
        <f>SUM(F818:F818)</f>
        <v>3000</v>
      </c>
    </row>
    <row r="818" spans="1:6" s="6" customFormat="1" ht="12.75">
      <c r="A818" s="60" t="s">
        <v>189</v>
      </c>
      <c r="B818" s="117" t="s">
        <v>712</v>
      </c>
      <c r="C818" s="117" t="s">
        <v>187</v>
      </c>
      <c r="D818" s="177">
        <v>3000</v>
      </c>
      <c r="E818" s="177">
        <v>0</v>
      </c>
      <c r="F818" s="177">
        <f>D818-E818</f>
        <v>3000</v>
      </c>
    </row>
    <row r="819" spans="1:6" s="6" customFormat="1" ht="51">
      <c r="A819" s="64" t="s">
        <v>728</v>
      </c>
      <c r="B819" s="117" t="s">
        <v>712</v>
      </c>
      <c r="C819" s="117"/>
      <c r="D819" s="177">
        <f>D820</f>
        <v>2000</v>
      </c>
      <c r="E819" s="177">
        <f>E820</f>
        <v>0</v>
      </c>
      <c r="F819" s="177">
        <f>F820</f>
        <v>2000</v>
      </c>
    </row>
    <row r="820" spans="1:6" s="6" customFormat="1" ht="12.75">
      <c r="A820" s="60" t="s">
        <v>226</v>
      </c>
      <c r="B820" s="117" t="s">
        <v>712</v>
      </c>
      <c r="C820" s="117" t="s">
        <v>188</v>
      </c>
      <c r="D820" s="177">
        <f>SUM(D821:D821)</f>
        <v>2000</v>
      </c>
      <c r="E820" s="177">
        <f>SUM(E821:E821)</f>
        <v>0</v>
      </c>
      <c r="F820" s="177">
        <f>SUM(F821:F821)</f>
        <v>2000</v>
      </c>
    </row>
    <row r="821" spans="1:6" s="6" customFormat="1" ht="12.75">
      <c r="A821" s="60" t="s">
        <v>189</v>
      </c>
      <c r="B821" s="117" t="s">
        <v>712</v>
      </c>
      <c r="C821" s="117" t="s">
        <v>187</v>
      </c>
      <c r="D821" s="177">
        <v>2000</v>
      </c>
      <c r="E821" s="177">
        <v>0</v>
      </c>
      <c r="F821" s="177">
        <f>D821-E821</f>
        <v>2000</v>
      </c>
    </row>
    <row r="822" spans="1:6" s="6" customFormat="1" ht="38.25">
      <c r="A822" s="64" t="s">
        <v>729</v>
      </c>
      <c r="B822" s="117" t="s">
        <v>712</v>
      </c>
      <c r="C822" s="117"/>
      <c r="D822" s="177">
        <f>D823</f>
        <v>5500</v>
      </c>
      <c r="E822" s="177">
        <f>E823</f>
        <v>0</v>
      </c>
      <c r="F822" s="177">
        <f>F823</f>
        <v>5500</v>
      </c>
    </row>
    <row r="823" spans="1:6" s="6" customFormat="1" ht="12.75">
      <c r="A823" s="60" t="s">
        <v>226</v>
      </c>
      <c r="B823" s="117" t="s">
        <v>712</v>
      </c>
      <c r="C823" s="117" t="s">
        <v>188</v>
      </c>
      <c r="D823" s="177">
        <f>SUM(D824:D824)</f>
        <v>5500</v>
      </c>
      <c r="E823" s="177">
        <f>SUM(E824:E824)</f>
        <v>0</v>
      </c>
      <c r="F823" s="177">
        <f>SUM(F824:F824)</f>
        <v>5500</v>
      </c>
    </row>
    <row r="824" spans="1:6" s="6" customFormat="1" ht="12.75">
      <c r="A824" s="60" t="s">
        <v>189</v>
      </c>
      <c r="B824" s="117" t="s">
        <v>712</v>
      </c>
      <c r="C824" s="117" t="s">
        <v>187</v>
      </c>
      <c r="D824" s="177">
        <v>5500</v>
      </c>
      <c r="E824" s="177">
        <v>0</v>
      </c>
      <c r="F824" s="177">
        <f>D824-E824</f>
        <v>5500</v>
      </c>
    </row>
    <row r="825" spans="1:6" s="6" customFormat="1" ht="51">
      <c r="A825" s="64" t="s">
        <v>730</v>
      </c>
      <c r="B825" s="117" t="s">
        <v>712</v>
      </c>
      <c r="C825" s="117"/>
      <c r="D825" s="177">
        <f>D826</f>
        <v>4000</v>
      </c>
      <c r="E825" s="177">
        <f>E826</f>
        <v>0</v>
      </c>
      <c r="F825" s="177">
        <f>F826</f>
        <v>4000</v>
      </c>
    </row>
    <row r="826" spans="1:6" s="6" customFormat="1" ht="12.75">
      <c r="A826" s="60" t="s">
        <v>226</v>
      </c>
      <c r="B826" s="117" t="s">
        <v>712</v>
      </c>
      <c r="C826" s="117" t="s">
        <v>188</v>
      </c>
      <c r="D826" s="177">
        <f>SUM(D827:D827)</f>
        <v>4000</v>
      </c>
      <c r="E826" s="177">
        <f>SUM(E827:E827)</f>
        <v>0</v>
      </c>
      <c r="F826" s="177">
        <f>SUM(F827:F827)</f>
        <v>4000</v>
      </c>
    </row>
    <row r="827" spans="1:6" s="6" customFormat="1" ht="12.75">
      <c r="A827" s="60" t="s">
        <v>189</v>
      </c>
      <c r="B827" s="117" t="s">
        <v>712</v>
      </c>
      <c r="C827" s="117" t="s">
        <v>187</v>
      </c>
      <c r="D827" s="177">
        <v>4000</v>
      </c>
      <c r="E827" s="177">
        <v>0</v>
      </c>
      <c r="F827" s="177">
        <f>D827-E827</f>
        <v>4000</v>
      </c>
    </row>
    <row r="828" spans="1:6" s="6" customFormat="1" ht="38.25">
      <c r="A828" s="64" t="s">
        <v>734</v>
      </c>
      <c r="B828" s="117" t="s">
        <v>712</v>
      </c>
      <c r="C828" s="117"/>
      <c r="D828" s="177">
        <f>D829</f>
        <v>6000</v>
      </c>
      <c r="E828" s="177">
        <f>E829</f>
        <v>0</v>
      </c>
      <c r="F828" s="177">
        <f>F829</f>
        <v>6000</v>
      </c>
    </row>
    <row r="829" spans="1:6" s="6" customFormat="1" ht="12.75">
      <c r="A829" s="60" t="s">
        <v>226</v>
      </c>
      <c r="B829" s="117" t="s">
        <v>712</v>
      </c>
      <c r="C829" s="117" t="s">
        <v>188</v>
      </c>
      <c r="D829" s="177">
        <f>SUM(D830:D830)</f>
        <v>6000</v>
      </c>
      <c r="E829" s="177">
        <f>SUM(E830:E830)</f>
        <v>0</v>
      </c>
      <c r="F829" s="177">
        <f>SUM(F830:F830)</f>
        <v>6000</v>
      </c>
    </row>
    <row r="830" spans="1:6" s="6" customFormat="1" ht="12.75">
      <c r="A830" s="60" t="s">
        <v>189</v>
      </c>
      <c r="B830" s="117" t="s">
        <v>712</v>
      </c>
      <c r="C830" s="117" t="s">
        <v>187</v>
      </c>
      <c r="D830" s="177">
        <v>6000</v>
      </c>
      <c r="E830" s="177">
        <v>0</v>
      </c>
      <c r="F830" s="177">
        <f>D830-E830</f>
        <v>6000</v>
      </c>
    </row>
    <row r="831" spans="1:6" s="6" customFormat="1" ht="12.75">
      <c r="A831" s="300" t="s">
        <v>186</v>
      </c>
      <c r="B831" s="354"/>
      <c r="C831" s="354"/>
      <c r="D831" s="193">
        <f>D5+D18+D187+D210+D215+D228+D244+D256+D284+D300+D341+D355+D454+D472+D479+D497+D504+D534+D541+D575+D586+D598+D646+D664+D708+D714+D721+D727+D741+D756+D767+D773+D777+D545+D788</f>
        <v>1740569.0399999998</v>
      </c>
      <c r="E831" s="193">
        <f>E5+E18+E187+E210+E215+E228+E244+E256+E284+E300+E341+E355+E454+E472+E479+E497+E504+E534+E541+E575+E586+E598+E646+E664+E708+E714+E721+E727+E741+E756+E767+E773+E777+E545</f>
        <v>1690735.3209999998</v>
      </c>
      <c r="F831" s="193">
        <f>F5+F18+F187+F210+F215+F228+F244+F256+F284+F300+F341+F355+F454+F472+F479+F497+F504+F534+F541+F575+F586+F598+F646+F664+F708+F714+F721+F727+F741+F756+F767+F773+F777+F545+F788</f>
        <v>49833.71900000002</v>
      </c>
    </row>
    <row r="832" spans="1:6" s="6" customFormat="1" ht="12.75">
      <c r="A832" s="355"/>
      <c r="B832" s="356"/>
      <c r="C832" s="356"/>
      <c r="D832" s="194"/>
      <c r="E832" s="194"/>
      <c r="F832" s="194"/>
    </row>
    <row r="833" spans="1:6" s="6" customFormat="1" ht="12.75">
      <c r="A833" s="355"/>
      <c r="B833" s="356"/>
      <c r="C833" s="356"/>
      <c r="D833" s="195"/>
      <c r="E833" s="195"/>
      <c r="F833" s="195"/>
    </row>
    <row r="834" spans="1:6" s="6" customFormat="1" ht="12.75">
      <c r="A834" s="355"/>
      <c r="B834" s="356"/>
      <c r="C834" s="356"/>
      <c r="D834" s="195"/>
      <c r="E834" s="195"/>
      <c r="F834" s="195"/>
    </row>
    <row r="835" spans="1:6" s="6" customFormat="1" ht="12.75">
      <c r="A835" s="355"/>
      <c r="B835" s="356"/>
      <c r="C835" s="356"/>
      <c r="D835" s="195"/>
      <c r="E835" s="195"/>
      <c r="F835" s="195"/>
    </row>
    <row r="836" spans="1:6" s="6" customFormat="1" ht="12.75">
      <c r="A836" s="355"/>
      <c r="B836" s="356"/>
      <c r="C836" s="356"/>
      <c r="D836" s="195"/>
      <c r="E836" s="195"/>
      <c r="F836" s="195"/>
    </row>
    <row r="837" spans="1:6" s="6" customFormat="1" ht="12.75">
      <c r="A837" s="355"/>
      <c r="B837" s="356"/>
      <c r="C837" s="356"/>
      <c r="D837" s="195"/>
      <c r="E837" s="195"/>
      <c r="F837" s="195"/>
    </row>
    <row r="838" spans="1:6" s="13" customFormat="1" ht="15.75">
      <c r="A838" s="355"/>
      <c r="B838" s="356"/>
      <c r="C838" s="356"/>
      <c r="D838" s="195"/>
      <c r="E838" s="195"/>
      <c r="F838" s="195"/>
    </row>
    <row r="839" spans="1:6" s="13" customFormat="1" ht="15.75">
      <c r="A839" s="355"/>
      <c r="B839" s="356"/>
      <c r="C839" s="356"/>
      <c r="D839" s="195"/>
      <c r="E839" s="195"/>
      <c r="F839" s="195"/>
    </row>
    <row r="840" spans="1:6" s="13" customFormat="1" ht="15.75">
      <c r="A840" s="355"/>
      <c r="B840" s="356"/>
      <c r="C840" s="356"/>
      <c r="D840" s="195"/>
      <c r="E840" s="195"/>
      <c r="F840" s="195"/>
    </row>
    <row r="841" spans="1:6" s="13" customFormat="1" ht="15.75">
      <c r="A841" s="355"/>
      <c r="B841" s="356"/>
      <c r="C841" s="356"/>
      <c r="D841" s="195"/>
      <c r="E841" s="195"/>
      <c r="F841" s="195"/>
    </row>
    <row r="842" spans="1:6" s="13" customFormat="1" ht="15.75">
      <c r="A842" s="355"/>
      <c r="B842" s="356"/>
      <c r="C842" s="356"/>
      <c r="D842" s="195"/>
      <c r="E842" s="195"/>
      <c r="F842" s="195"/>
    </row>
    <row r="843" spans="1:6" s="13" customFormat="1" ht="15.75">
      <c r="A843" s="355"/>
      <c r="B843" s="356"/>
      <c r="C843" s="356"/>
      <c r="D843" s="195"/>
      <c r="E843" s="195"/>
      <c r="F843" s="195"/>
    </row>
    <row r="844" spans="1:6" s="13" customFormat="1" ht="15.75">
      <c r="A844" s="355"/>
      <c r="B844" s="356"/>
      <c r="C844" s="356"/>
      <c r="D844" s="195"/>
      <c r="E844" s="195"/>
      <c r="F844" s="195"/>
    </row>
    <row r="845" spans="1:6" s="13" customFormat="1" ht="15.75">
      <c r="A845" s="355"/>
      <c r="B845" s="356"/>
      <c r="C845" s="356"/>
      <c r="D845" s="195"/>
      <c r="E845" s="195"/>
      <c r="F845" s="195"/>
    </row>
    <row r="846" spans="1:6" s="13" customFormat="1" ht="15.75">
      <c r="A846" s="355"/>
      <c r="B846" s="356"/>
      <c r="C846" s="356"/>
      <c r="D846" s="195"/>
      <c r="E846" s="195"/>
      <c r="F846" s="195"/>
    </row>
    <row r="847" spans="1:6" s="13" customFormat="1" ht="15.75">
      <c r="A847" s="355"/>
      <c r="B847" s="356"/>
      <c r="C847" s="356"/>
      <c r="D847" s="195"/>
      <c r="E847" s="195"/>
      <c r="F847" s="195"/>
    </row>
    <row r="848" spans="1:6" s="13" customFormat="1" ht="15.75">
      <c r="A848" s="355"/>
      <c r="B848" s="356"/>
      <c r="C848" s="356"/>
      <c r="D848" s="195"/>
      <c r="E848" s="195"/>
      <c r="F848" s="195"/>
    </row>
    <row r="849" spans="1:6" s="13" customFormat="1" ht="15.75">
      <c r="A849" s="355"/>
      <c r="B849" s="356"/>
      <c r="C849" s="356"/>
      <c r="D849" s="195"/>
      <c r="E849" s="195"/>
      <c r="F849" s="195"/>
    </row>
    <row r="850" spans="1:6" s="13" customFormat="1" ht="15.75">
      <c r="A850" s="355"/>
      <c r="B850" s="356"/>
      <c r="C850" s="356"/>
      <c r="D850" s="195"/>
      <c r="E850" s="195"/>
      <c r="F850" s="195"/>
    </row>
    <row r="851" spans="1:6" s="13" customFormat="1" ht="15.75">
      <c r="A851" s="355"/>
      <c r="B851" s="356"/>
      <c r="C851" s="356"/>
      <c r="D851" s="195"/>
      <c r="E851" s="195"/>
      <c r="F851" s="195"/>
    </row>
    <row r="852" spans="1:6" s="13" customFormat="1" ht="15.75">
      <c r="A852" s="355"/>
      <c r="B852" s="356"/>
      <c r="C852" s="356"/>
      <c r="D852" s="195"/>
      <c r="E852" s="195"/>
      <c r="F852" s="195"/>
    </row>
    <row r="853" spans="1:6" s="13" customFormat="1" ht="15.75">
      <c r="A853" s="355"/>
      <c r="B853" s="356"/>
      <c r="C853" s="356"/>
      <c r="D853" s="195"/>
      <c r="E853" s="195"/>
      <c r="F853" s="195"/>
    </row>
    <row r="854" spans="1:6" s="13" customFormat="1" ht="15.75">
      <c r="A854" s="355"/>
      <c r="B854" s="356"/>
      <c r="C854" s="356"/>
      <c r="D854" s="195"/>
      <c r="E854" s="195"/>
      <c r="F854" s="195"/>
    </row>
    <row r="855" spans="1:6" s="13" customFormat="1" ht="15.75">
      <c r="A855" s="355"/>
      <c r="B855" s="356"/>
      <c r="C855" s="356"/>
      <c r="D855" s="195"/>
      <c r="E855" s="195"/>
      <c r="F855" s="195"/>
    </row>
    <row r="856" spans="1:6" s="13" customFormat="1" ht="15.75">
      <c r="A856" s="355"/>
      <c r="B856" s="356"/>
      <c r="C856" s="356"/>
      <c r="D856" s="195"/>
      <c r="E856" s="195"/>
      <c r="F856" s="195"/>
    </row>
    <row r="857" spans="1:6" s="13" customFormat="1" ht="15.75">
      <c r="A857" s="355"/>
      <c r="B857" s="356"/>
      <c r="C857" s="356"/>
      <c r="D857" s="195"/>
      <c r="E857" s="195"/>
      <c r="F857" s="195"/>
    </row>
    <row r="858" spans="1:6" s="13" customFormat="1" ht="15.75">
      <c r="A858" s="355"/>
      <c r="B858" s="356"/>
      <c r="C858" s="356"/>
      <c r="D858" s="195"/>
      <c r="E858" s="195"/>
      <c r="F858" s="195"/>
    </row>
    <row r="859" spans="1:6" s="13" customFormat="1" ht="15.75">
      <c r="A859" s="355"/>
      <c r="B859" s="356"/>
      <c r="C859" s="356"/>
      <c r="D859" s="195"/>
      <c r="E859" s="195"/>
      <c r="F859" s="195"/>
    </row>
    <row r="860" spans="1:6" s="13" customFormat="1" ht="15.75">
      <c r="A860" s="355"/>
      <c r="B860" s="356"/>
      <c r="C860" s="356"/>
      <c r="D860" s="195"/>
      <c r="E860" s="195"/>
      <c r="F860" s="195"/>
    </row>
    <row r="861" spans="1:6" s="13" customFormat="1" ht="15.75">
      <c r="A861" s="355"/>
      <c r="B861" s="356"/>
      <c r="C861" s="356"/>
      <c r="D861" s="195"/>
      <c r="E861" s="195"/>
      <c r="F861" s="195"/>
    </row>
    <row r="862" spans="1:6" s="13" customFormat="1" ht="15.75">
      <c r="A862" s="355"/>
      <c r="B862" s="356"/>
      <c r="C862" s="356"/>
      <c r="D862" s="195"/>
      <c r="E862" s="195"/>
      <c r="F862" s="195"/>
    </row>
    <row r="863" spans="1:6" s="13" customFormat="1" ht="15.75">
      <c r="A863" s="355"/>
      <c r="B863" s="356"/>
      <c r="C863" s="356"/>
      <c r="D863" s="195"/>
      <c r="E863" s="195"/>
      <c r="F863" s="195"/>
    </row>
    <row r="864" spans="1:6" s="13" customFormat="1" ht="15.75">
      <c r="A864" s="355"/>
      <c r="B864" s="356"/>
      <c r="C864" s="356"/>
      <c r="D864" s="195"/>
      <c r="E864" s="195"/>
      <c r="F864" s="195"/>
    </row>
    <row r="865" spans="1:6" s="13" customFormat="1" ht="15.75">
      <c r="A865" s="355"/>
      <c r="B865" s="356"/>
      <c r="C865" s="356"/>
      <c r="D865" s="195"/>
      <c r="E865" s="195"/>
      <c r="F865" s="195"/>
    </row>
    <row r="866" spans="1:6" s="13" customFormat="1" ht="15.75">
      <c r="A866" s="355"/>
      <c r="B866" s="356"/>
      <c r="C866" s="356"/>
      <c r="D866" s="195"/>
      <c r="E866" s="195"/>
      <c r="F866" s="195"/>
    </row>
    <row r="867" spans="1:6" s="13" customFormat="1" ht="15.75">
      <c r="A867" s="355"/>
      <c r="B867" s="356"/>
      <c r="C867" s="356"/>
      <c r="D867" s="195"/>
      <c r="E867" s="195"/>
      <c r="F867" s="195"/>
    </row>
    <row r="868" spans="1:6" s="13" customFormat="1" ht="15.75">
      <c r="A868" s="355"/>
      <c r="B868" s="356"/>
      <c r="C868" s="356"/>
      <c r="D868" s="195"/>
      <c r="E868" s="195"/>
      <c r="F868" s="195"/>
    </row>
    <row r="869" spans="1:6" s="13" customFormat="1" ht="15.75">
      <c r="A869" s="355"/>
      <c r="B869" s="356"/>
      <c r="C869" s="356"/>
      <c r="D869" s="195"/>
      <c r="E869" s="195"/>
      <c r="F869" s="195"/>
    </row>
    <row r="870" spans="1:6" s="13" customFormat="1" ht="15.75">
      <c r="A870" s="355"/>
      <c r="B870" s="356"/>
      <c r="C870" s="356"/>
      <c r="D870" s="195"/>
      <c r="E870" s="195"/>
      <c r="F870" s="195"/>
    </row>
    <row r="871" spans="1:6" s="13" customFormat="1" ht="15.75">
      <c r="A871" s="355"/>
      <c r="B871" s="356"/>
      <c r="C871" s="356"/>
      <c r="D871" s="195"/>
      <c r="E871" s="195"/>
      <c r="F871" s="195"/>
    </row>
    <row r="872" spans="1:6" s="13" customFormat="1" ht="15.75">
      <c r="A872" s="355"/>
      <c r="B872" s="356"/>
      <c r="C872" s="356"/>
      <c r="D872" s="195"/>
      <c r="E872" s="195"/>
      <c r="F872" s="195"/>
    </row>
    <row r="873" spans="1:6" s="13" customFormat="1" ht="15.75">
      <c r="A873" s="355"/>
      <c r="B873" s="356"/>
      <c r="C873" s="356"/>
      <c r="D873" s="195"/>
      <c r="E873" s="195"/>
      <c r="F873" s="195"/>
    </row>
    <row r="874" spans="1:6" s="13" customFormat="1" ht="15.75">
      <c r="A874" s="355"/>
      <c r="B874" s="356"/>
      <c r="C874" s="356"/>
      <c r="D874" s="195"/>
      <c r="E874" s="195"/>
      <c r="F874" s="195"/>
    </row>
    <row r="875" spans="1:6" s="13" customFormat="1" ht="15.75">
      <c r="A875" s="355"/>
      <c r="B875" s="356"/>
      <c r="C875" s="356"/>
      <c r="D875" s="195"/>
      <c r="E875" s="195"/>
      <c r="F875" s="195"/>
    </row>
    <row r="876" spans="1:6" s="13" customFormat="1" ht="15.75">
      <c r="A876" s="355"/>
      <c r="B876" s="356"/>
      <c r="C876" s="356"/>
      <c r="D876" s="195"/>
      <c r="E876" s="195"/>
      <c r="F876" s="195"/>
    </row>
    <row r="877" spans="1:6" s="13" customFormat="1" ht="15.75">
      <c r="A877" s="355"/>
      <c r="B877" s="356"/>
      <c r="C877" s="356"/>
      <c r="D877" s="195"/>
      <c r="E877" s="195"/>
      <c r="F877" s="195"/>
    </row>
    <row r="878" spans="1:6" s="13" customFormat="1" ht="15.75">
      <c r="A878" s="355"/>
      <c r="B878" s="356"/>
      <c r="C878" s="356"/>
      <c r="D878" s="195"/>
      <c r="E878" s="195"/>
      <c r="F878" s="195"/>
    </row>
    <row r="879" spans="1:6" s="13" customFormat="1" ht="15.75">
      <c r="A879" s="355"/>
      <c r="B879" s="356"/>
      <c r="C879" s="356"/>
      <c r="D879" s="195"/>
      <c r="E879" s="195"/>
      <c r="F879" s="195"/>
    </row>
    <row r="880" spans="1:6" s="13" customFormat="1" ht="15.75">
      <c r="A880" s="355"/>
      <c r="B880" s="356"/>
      <c r="C880" s="356"/>
      <c r="D880" s="195"/>
      <c r="E880" s="195"/>
      <c r="F880" s="195"/>
    </row>
    <row r="881" spans="1:6" s="13" customFormat="1" ht="15.75">
      <c r="A881" s="355"/>
      <c r="B881" s="356"/>
      <c r="C881" s="356"/>
      <c r="D881" s="195"/>
      <c r="E881" s="195"/>
      <c r="F881" s="195"/>
    </row>
    <row r="882" spans="1:6" s="13" customFormat="1" ht="15.75">
      <c r="A882" s="355"/>
      <c r="B882" s="356"/>
      <c r="C882" s="356"/>
      <c r="D882" s="195"/>
      <c r="E882" s="195"/>
      <c r="F882" s="195"/>
    </row>
    <row r="883" spans="1:6" s="13" customFormat="1" ht="15.75">
      <c r="A883" s="355"/>
      <c r="B883" s="356"/>
      <c r="C883" s="356"/>
      <c r="D883" s="195"/>
      <c r="E883" s="195"/>
      <c r="F883" s="195"/>
    </row>
    <row r="884" spans="1:6" s="13" customFormat="1" ht="15.75">
      <c r="A884" s="355"/>
      <c r="B884" s="356"/>
      <c r="C884" s="356"/>
      <c r="D884" s="195"/>
      <c r="E884" s="195"/>
      <c r="F884" s="195"/>
    </row>
    <row r="885" spans="1:6" s="13" customFormat="1" ht="15.75">
      <c r="A885" s="355"/>
      <c r="B885" s="356"/>
      <c r="C885" s="356"/>
      <c r="D885" s="195"/>
      <c r="E885" s="195"/>
      <c r="F885" s="195"/>
    </row>
    <row r="886" spans="1:6" s="13" customFormat="1" ht="15.75">
      <c r="A886" s="355"/>
      <c r="B886" s="356"/>
      <c r="C886" s="356"/>
      <c r="D886" s="195"/>
      <c r="E886" s="195"/>
      <c r="F886" s="195"/>
    </row>
    <row r="887" spans="1:6" s="13" customFormat="1" ht="15.75">
      <c r="A887" s="355"/>
      <c r="B887" s="356"/>
      <c r="C887" s="356"/>
      <c r="D887" s="195"/>
      <c r="E887" s="195"/>
      <c r="F887" s="195"/>
    </row>
    <row r="888" spans="1:6" s="13" customFormat="1" ht="15.75">
      <c r="A888" s="355"/>
      <c r="B888" s="356"/>
      <c r="C888" s="356"/>
      <c r="D888" s="195"/>
      <c r="E888" s="195"/>
      <c r="F888" s="195"/>
    </row>
    <row r="889" spans="1:6" s="13" customFormat="1" ht="15.75">
      <c r="A889" s="355"/>
      <c r="B889" s="356"/>
      <c r="C889" s="356"/>
      <c r="D889" s="195"/>
      <c r="E889" s="195"/>
      <c r="F889" s="195"/>
    </row>
    <row r="890" spans="1:6" s="13" customFormat="1" ht="15.75">
      <c r="A890" s="355"/>
      <c r="B890" s="356"/>
      <c r="C890" s="356"/>
      <c r="D890" s="195"/>
      <c r="E890" s="195"/>
      <c r="F890" s="195"/>
    </row>
    <row r="891" spans="1:6" s="13" customFormat="1" ht="15.75">
      <c r="A891" s="355"/>
      <c r="B891" s="356"/>
      <c r="C891" s="356"/>
      <c r="D891" s="195"/>
      <c r="E891" s="195"/>
      <c r="F891" s="195"/>
    </row>
    <row r="892" spans="1:6" s="13" customFormat="1" ht="15.75">
      <c r="A892" s="355"/>
      <c r="B892" s="356"/>
      <c r="C892" s="356"/>
      <c r="D892" s="195"/>
      <c r="E892" s="195"/>
      <c r="F892" s="195"/>
    </row>
    <row r="893" spans="1:6" s="13" customFormat="1" ht="15.75">
      <c r="A893" s="355"/>
      <c r="B893" s="356"/>
      <c r="C893" s="356"/>
      <c r="D893" s="195"/>
      <c r="E893" s="195"/>
      <c r="F893" s="195"/>
    </row>
    <row r="894" spans="1:6" s="13" customFormat="1" ht="15.75">
      <c r="A894" s="355"/>
      <c r="B894" s="356"/>
      <c r="C894" s="356"/>
      <c r="D894" s="195"/>
      <c r="E894" s="195"/>
      <c r="F894" s="195"/>
    </row>
    <row r="895" spans="1:6" s="13" customFormat="1" ht="15.75">
      <c r="A895" s="355"/>
      <c r="B895" s="356"/>
      <c r="C895" s="356"/>
      <c r="D895" s="195"/>
      <c r="E895" s="195"/>
      <c r="F895" s="195"/>
    </row>
    <row r="896" spans="1:6" s="13" customFormat="1" ht="15.75">
      <c r="A896" s="355"/>
      <c r="B896" s="356"/>
      <c r="C896" s="356"/>
      <c r="D896" s="195"/>
      <c r="E896" s="195"/>
      <c r="F896" s="195"/>
    </row>
    <row r="897" spans="1:6" s="13" customFormat="1" ht="15.75">
      <c r="A897" s="355"/>
      <c r="B897" s="356"/>
      <c r="C897" s="356"/>
      <c r="D897" s="195"/>
      <c r="E897" s="195"/>
      <c r="F897" s="195"/>
    </row>
    <row r="898" spans="1:6" s="13" customFormat="1" ht="15.75">
      <c r="A898" s="355"/>
      <c r="B898" s="356"/>
      <c r="C898" s="356"/>
      <c r="D898" s="195"/>
      <c r="E898" s="195"/>
      <c r="F898" s="195"/>
    </row>
    <row r="899" spans="1:6" s="13" customFormat="1" ht="15.75">
      <c r="A899" s="355"/>
      <c r="B899" s="356"/>
      <c r="C899" s="356"/>
      <c r="D899" s="195"/>
      <c r="E899" s="195"/>
      <c r="F899" s="195"/>
    </row>
    <row r="900" spans="1:6" s="13" customFormat="1" ht="15.75">
      <c r="A900" s="355"/>
      <c r="B900" s="356"/>
      <c r="C900" s="356"/>
      <c r="D900" s="195"/>
      <c r="E900" s="195"/>
      <c r="F900" s="195"/>
    </row>
    <row r="901" spans="1:6" s="13" customFormat="1" ht="15.75">
      <c r="A901" s="355"/>
      <c r="B901" s="356"/>
      <c r="C901" s="356"/>
      <c r="D901" s="195"/>
      <c r="E901" s="195"/>
      <c r="F901" s="195"/>
    </row>
    <row r="902" spans="1:6" s="13" customFormat="1" ht="15.75">
      <c r="A902" s="355"/>
      <c r="B902" s="356"/>
      <c r="C902" s="356"/>
      <c r="D902" s="195"/>
      <c r="E902" s="195"/>
      <c r="F902" s="195"/>
    </row>
    <row r="903" spans="1:6" s="13" customFormat="1" ht="15.75">
      <c r="A903" s="355"/>
      <c r="B903" s="356"/>
      <c r="C903" s="356"/>
      <c r="D903" s="195"/>
      <c r="E903" s="195"/>
      <c r="F903" s="195"/>
    </row>
    <row r="904" spans="1:6" s="13" customFormat="1" ht="15.75">
      <c r="A904" s="355"/>
      <c r="B904" s="356"/>
      <c r="C904" s="356"/>
      <c r="D904" s="195"/>
      <c r="E904" s="195"/>
      <c r="F904" s="195"/>
    </row>
    <row r="905" spans="1:6" s="13" customFormat="1" ht="15.75">
      <c r="A905" s="355"/>
      <c r="B905" s="356"/>
      <c r="C905" s="356"/>
      <c r="D905" s="195"/>
      <c r="E905" s="195"/>
      <c r="F905" s="195"/>
    </row>
    <row r="906" spans="1:6" s="13" customFormat="1" ht="15.75">
      <c r="A906" s="355"/>
      <c r="B906" s="356"/>
      <c r="C906" s="356"/>
      <c r="D906" s="195"/>
      <c r="E906" s="195"/>
      <c r="F906" s="195"/>
    </row>
    <row r="907" spans="1:6" s="13" customFormat="1" ht="15.75">
      <c r="A907" s="355"/>
      <c r="B907" s="356"/>
      <c r="C907" s="356"/>
      <c r="D907" s="195"/>
      <c r="E907" s="195"/>
      <c r="F907" s="195"/>
    </row>
    <row r="908" spans="1:6" s="13" customFormat="1" ht="15.75">
      <c r="A908" s="355"/>
      <c r="B908" s="356"/>
      <c r="C908" s="356"/>
      <c r="D908" s="195"/>
      <c r="E908" s="195"/>
      <c r="F908" s="195"/>
    </row>
    <row r="909" spans="1:6" s="13" customFormat="1" ht="15.75">
      <c r="A909" s="355"/>
      <c r="B909" s="356"/>
      <c r="C909" s="356"/>
      <c r="D909" s="195"/>
      <c r="E909" s="195"/>
      <c r="F909" s="195"/>
    </row>
    <row r="910" spans="1:6" s="13" customFormat="1" ht="15.75">
      <c r="A910" s="355"/>
      <c r="B910" s="356"/>
      <c r="C910" s="356"/>
      <c r="D910" s="195"/>
      <c r="E910" s="195"/>
      <c r="F910" s="195"/>
    </row>
    <row r="911" spans="1:6" s="13" customFormat="1" ht="15.75">
      <c r="A911" s="355"/>
      <c r="B911" s="356"/>
      <c r="C911" s="356"/>
      <c r="D911" s="195"/>
      <c r="E911" s="195"/>
      <c r="F911" s="195"/>
    </row>
    <row r="912" spans="1:6" s="13" customFormat="1" ht="15.75">
      <c r="A912" s="355"/>
      <c r="B912" s="356"/>
      <c r="C912" s="356"/>
      <c r="D912" s="195"/>
      <c r="E912" s="195"/>
      <c r="F912" s="195"/>
    </row>
    <row r="913" spans="1:6" s="13" customFormat="1" ht="15.75">
      <c r="A913" s="355"/>
      <c r="B913" s="356"/>
      <c r="C913" s="356"/>
      <c r="D913" s="195"/>
      <c r="E913" s="195"/>
      <c r="F913" s="195"/>
    </row>
    <row r="914" spans="1:6" s="13" customFormat="1" ht="15.75">
      <c r="A914" s="355"/>
      <c r="B914" s="356"/>
      <c r="C914" s="356"/>
      <c r="D914" s="195"/>
      <c r="E914" s="195"/>
      <c r="F914" s="195"/>
    </row>
    <row r="915" spans="1:6" s="13" customFormat="1" ht="15.75">
      <c r="A915" s="355"/>
      <c r="B915" s="356"/>
      <c r="C915" s="356"/>
      <c r="D915" s="195"/>
      <c r="E915" s="195"/>
      <c r="F915" s="195"/>
    </row>
    <row r="916" spans="1:6" s="13" customFormat="1" ht="15.75">
      <c r="A916" s="355"/>
      <c r="B916" s="356"/>
      <c r="C916" s="356"/>
      <c r="D916" s="195"/>
      <c r="E916" s="195"/>
      <c r="F916" s="195"/>
    </row>
    <row r="917" spans="1:6" s="13" customFormat="1" ht="15.75">
      <c r="A917" s="355"/>
      <c r="B917" s="356"/>
      <c r="C917" s="356"/>
      <c r="D917" s="195"/>
      <c r="E917" s="195"/>
      <c r="F917" s="195"/>
    </row>
    <row r="918" spans="1:6" s="13" customFormat="1" ht="15.75">
      <c r="A918" s="355"/>
      <c r="B918" s="356"/>
      <c r="C918" s="356"/>
      <c r="D918" s="195"/>
      <c r="E918" s="195"/>
      <c r="F918" s="195"/>
    </row>
    <row r="919" spans="1:6" s="13" customFormat="1" ht="15.75">
      <c r="A919" s="355"/>
      <c r="B919" s="356"/>
      <c r="C919" s="356"/>
      <c r="D919" s="195"/>
      <c r="E919" s="195"/>
      <c r="F919" s="195"/>
    </row>
    <row r="920" spans="1:6" s="13" customFormat="1" ht="15.75">
      <c r="A920" s="355"/>
      <c r="B920" s="356"/>
      <c r="C920" s="356"/>
      <c r="D920" s="195"/>
      <c r="E920" s="195"/>
      <c r="F920" s="195"/>
    </row>
    <row r="921" spans="1:6" s="13" customFormat="1" ht="15.75">
      <c r="A921" s="353"/>
      <c r="B921" s="357"/>
      <c r="C921" s="357"/>
      <c r="D921" s="196"/>
      <c r="E921" s="196"/>
      <c r="F921" s="196"/>
    </row>
    <row r="922" spans="1:6" s="13" customFormat="1" ht="15.75">
      <c r="A922" s="353"/>
      <c r="B922" s="357"/>
      <c r="C922" s="357"/>
      <c r="D922" s="196"/>
      <c r="E922" s="196"/>
      <c r="F922" s="196"/>
    </row>
    <row r="923" spans="1:6" s="13" customFormat="1" ht="15.75">
      <c r="A923" s="353"/>
      <c r="B923" s="357"/>
      <c r="C923" s="357"/>
      <c r="D923" s="196"/>
      <c r="E923" s="196"/>
      <c r="F923" s="196"/>
    </row>
    <row r="924" spans="1:6" s="13" customFormat="1" ht="15.75">
      <c r="A924" s="353"/>
      <c r="B924" s="357"/>
      <c r="C924" s="357"/>
      <c r="D924" s="196"/>
      <c r="E924" s="196"/>
      <c r="F924" s="196"/>
    </row>
    <row r="925" spans="1:6" s="13" customFormat="1" ht="15.75">
      <c r="A925" s="353"/>
      <c r="B925" s="357"/>
      <c r="C925" s="357"/>
      <c r="D925" s="196"/>
      <c r="E925" s="196"/>
      <c r="F925" s="196"/>
    </row>
    <row r="926" spans="1:6" s="13" customFormat="1" ht="15.75">
      <c r="A926" s="353"/>
      <c r="B926" s="357"/>
      <c r="C926" s="357"/>
      <c r="D926" s="196"/>
      <c r="E926" s="196"/>
      <c r="F926" s="196"/>
    </row>
    <row r="927" spans="1:6" s="13" customFormat="1" ht="15.75">
      <c r="A927" s="353"/>
      <c r="B927" s="357"/>
      <c r="C927" s="357"/>
      <c r="D927" s="196"/>
      <c r="E927" s="196"/>
      <c r="F927" s="196"/>
    </row>
    <row r="928" spans="1:6" s="21" customFormat="1" ht="15.75">
      <c r="A928" s="353"/>
      <c r="B928" s="357"/>
      <c r="C928" s="357"/>
      <c r="D928" s="196"/>
      <c r="E928" s="196"/>
      <c r="F928" s="196"/>
    </row>
    <row r="929" spans="1:6" s="13" customFormat="1" ht="15.75">
      <c r="A929" s="353"/>
      <c r="B929" s="357"/>
      <c r="C929" s="357"/>
      <c r="D929" s="196"/>
      <c r="E929" s="196"/>
      <c r="F929" s="196"/>
    </row>
    <row r="930" spans="1:6" s="13" customFormat="1" ht="15.75">
      <c r="A930" s="353"/>
      <c r="B930" s="357"/>
      <c r="C930" s="357"/>
      <c r="D930" s="196"/>
      <c r="E930" s="196"/>
      <c r="F930" s="196"/>
    </row>
    <row r="931" spans="1:6" s="13" customFormat="1" ht="15.75">
      <c r="A931" s="353"/>
      <c r="B931" s="357"/>
      <c r="C931" s="357"/>
      <c r="D931" s="196"/>
      <c r="E931" s="196"/>
      <c r="F931" s="196"/>
    </row>
    <row r="932" spans="1:6" s="13" customFormat="1" ht="15.75">
      <c r="A932" s="353"/>
      <c r="B932" s="357"/>
      <c r="C932" s="357"/>
      <c r="D932" s="196"/>
      <c r="E932" s="196"/>
      <c r="F932" s="196"/>
    </row>
    <row r="933" spans="1:6" s="13" customFormat="1" ht="15.75">
      <c r="A933" s="353"/>
      <c r="B933" s="357"/>
      <c r="C933" s="357"/>
      <c r="D933" s="196"/>
      <c r="E933" s="196"/>
      <c r="F933" s="196"/>
    </row>
    <row r="934" spans="1:6" s="13" customFormat="1" ht="15.75">
      <c r="A934" s="353"/>
      <c r="B934" s="357"/>
      <c r="C934" s="357"/>
      <c r="D934" s="196"/>
      <c r="E934" s="196"/>
      <c r="F934" s="196"/>
    </row>
    <row r="935" spans="1:6" s="13" customFormat="1" ht="15.75">
      <c r="A935" s="353"/>
      <c r="B935" s="357"/>
      <c r="C935" s="357"/>
      <c r="D935" s="196"/>
      <c r="E935" s="196"/>
      <c r="F935" s="196"/>
    </row>
    <row r="936" spans="1:6" s="13" customFormat="1" ht="15.75">
      <c r="A936" s="353"/>
      <c r="B936" s="357"/>
      <c r="C936" s="357"/>
      <c r="D936" s="196"/>
      <c r="E936" s="196"/>
      <c r="F936" s="196"/>
    </row>
    <row r="937" spans="1:6" s="13" customFormat="1" ht="15.75">
      <c r="A937" s="353"/>
      <c r="B937" s="357"/>
      <c r="C937" s="357"/>
      <c r="D937" s="196"/>
      <c r="E937" s="196"/>
      <c r="F937" s="196"/>
    </row>
    <row r="938" spans="1:6" s="13" customFormat="1" ht="15.75">
      <c r="A938" s="353"/>
      <c r="B938" s="357"/>
      <c r="C938" s="357"/>
      <c r="D938" s="196"/>
      <c r="E938" s="196"/>
      <c r="F938" s="196"/>
    </row>
    <row r="939" spans="1:6" s="13" customFormat="1" ht="15.75">
      <c r="A939" s="353"/>
      <c r="B939" s="357"/>
      <c r="C939" s="357"/>
      <c r="D939" s="196"/>
      <c r="E939" s="196"/>
      <c r="F939" s="196"/>
    </row>
    <row r="940" spans="1:6" s="13" customFormat="1" ht="15.75">
      <c r="A940" s="353"/>
      <c r="B940" s="357"/>
      <c r="C940" s="357"/>
      <c r="D940" s="196"/>
      <c r="E940" s="196"/>
      <c r="F940" s="196"/>
    </row>
    <row r="941" spans="1:6" s="13" customFormat="1" ht="15.75">
      <c r="A941" s="353"/>
      <c r="B941" s="357"/>
      <c r="C941" s="357"/>
      <c r="D941" s="196"/>
      <c r="E941" s="196"/>
      <c r="F941" s="196"/>
    </row>
    <row r="942" spans="1:6" s="13" customFormat="1" ht="15.75">
      <c r="A942" s="353"/>
      <c r="B942" s="357"/>
      <c r="C942" s="357"/>
      <c r="D942" s="196"/>
      <c r="E942" s="196"/>
      <c r="F942" s="196"/>
    </row>
    <row r="943" spans="1:6" s="13" customFormat="1" ht="15.75">
      <c r="A943" s="353"/>
      <c r="B943" s="357"/>
      <c r="C943" s="357"/>
      <c r="D943" s="196"/>
      <c r="E943" s="196"/>
      <c r="F943" s="196"/>
    </row>
    <row r="944" spans="1:6" s="13" customFormat="1" ht="15.75">
      <c r="A944" s="353"/>
      <c r="B944" s="357"/>
      <c r="C944" s="357"/>
      <c r="D944" s="196"/>
      <c r="E944" s="196"/>
      <c r="F944" s="196"/>
    </row>
    <row r="945" spans="1:6" s="13" customFormat="1" ht="15.75">
      <c r="A945" s="353"/>
      <c r="B945" s="357"/>
      <c r="C945" s="357"/>
      <c r="D945" s="196"/>
      <c r="E945" s="196"/>
      <c r="F945" s="196"/>
    </row>
    <row r="946" spans="1:6" s="13" customFormat="1" ht="15.75">
      <c r="A946" s="353"/>
      <c r="B946" s="357"/>
      <c r="C946" s="357"/>
      <c r="D946" s="196"/>
      <c r="E946" s="196"/>
      <c r="F946" s="196"/>
    </row>
    <row r="947" spans="1:6" s="13" customFormat="1" ht="15.75">
      <c r="A947" s="353"/>
      <c r="B947" s="357"/>
      <c r="C947" s="357"/>
      <c r="D947" s="196"/>
      <c r="E947" s="196"/>
      <c r="F947" s="196"/>
    </row>
    <row r="948" spans="1:6" s="13" customFormat="1" ht="15.75">
      <c r="A948" s="353"/>
      <c r="B948" s="357"/>
      <c r="C948" s="357"/>
      <c r="D948" s="196"/>
      <c r="E948" s="196"/>
      <c r="F948" s="196"/>
    </row>
    <row r="949" spans="1:6" s="13" customFormat="1" ht="15.75">
      <c r="A949" s="353"/>
      <c r="B949" s="357"/>
      <c r="C949" s="357"/>
      <c r="D949" s="196"/>
      <c r="E949" s="196"/>
      <c r="F949" s="196"/>
    </row>
    <row r="950" spans="1:6" s="13" customFormat="1" ht="15.75">
      <c r="A950" s="353"/>
      <c r="B950" s="357"/>
      <c r="C950" s="357"/>
      <c r="D950" s="196"/>
      <c r="E950" s="196"/>
      <c r="F950" s="196"/>
    </row>
    <row r="951" spans="1:6" s="13" customFormat="1" ht="15.75">
      <c r="A951" s="353"/>
      <c r="B951" s="357"/>
      <c r="C951" s="357"/>
      <c r="D951" s="196"/>
      <c r="E951" s="196"/>
      <c r="F951" s="196"/>
    </row>
    <row r="952" spans="1:6" s="13" customFormat="1" ht="15.75">
      <c r="A952" s="353"/>
      <c r="B952" s="357"/>
      <c r="C952" s="357"/>
      <c r="D952" s="196"/>
      <c r="E952" s="196"/>
      <c r="F952" s="196"/>
    </row>
    <row r="953" spans="1:6" s="13" customFormat="1" ht="15.75">
      <c r="A953" s="353"/>
      <c r="B953" s="357"/>
      <c r="C953" s="357"/>
      <c r="D953" s="196"/>
      <c r="E953" s="196"/>
      <c r="F953" s="196"/>
    </row>
    <row r="954" spans="1:6" s="13" customFormat="1" ht="15.75">
      <c r="A954" s="353"/>
      <c r="B954" s="357"/>
      <c r="C954" s="357"/>
      <c r="D954" s="196"/>
      <c r="E954" s="196"/>
      <c r="F954" s="196"/>
    </row>
    <row r="955" spans="1:6" s="13" customFormat="1" ht="15.75">
      <c r="A955" s="353"/>
      <c r="B955" s="357"/>
      <c r="C955" s="357"/>
      <c r="D955" s="196"/>
      <c r="E955" s="196"/>
      <c r="F955" s="196"/>
    </row>
    <row r="956" spans="1:6" s="13" customFormat="1" ht="15.75">
      <c r="A956" s="353"/>
      <c r="B956" s="357"/>
      <c r="C956" s="357"/>
      <c r="D956" s="196"/>
      <c r="E956" s="196"/>
      <c r="F956" s="196"/>
    </row>
    <row r="957" spans="1:6" s="13" customFormat="1" ht="15.75">
      <c r="A957" s="353"/>
      <c r="B957" s="357"/>
      <c r="C957" s="357"/>
      <c r="D957" s="196"/>
      <c r="E957" s="196"/>
      <c r="F957" s="196"/>
    </row>
    <row r="958" spans="1:6" s="13" customFormat="1" ht="15.75">
      <c r="A958" s="353"/>
      <c r="B958" s="357"/>
      <c r="C958" s="357"/>
      <c r="D958" s="196"/>
      <c r="E958" s="196"/>
      <c r="F958" s="196"/>
    </row>
    <row r="959" spans="1:6" s="13" customFormat="1" ht="15.75">
      <c r="A959" s="353"/>
      <c r="B959" s="357"/>
      <c r="C959" s="357"/>
      <c r="D959" s="196"/>
      <c r="E959" s="196"/>
      <c r="F959" s="196"/>
    </row>
    <row r="960" spans="1:6" s="13" customFormat="1" ht="15.75">
      <c r="A960" s="353"/>
      <c r="B960" s="357"/>
      <c r="C960" s="357"/>
      <c r="D960" s="196"/>
      <c r="E960" s="196"/>
      <c r="F960" s="196"/>
    </row>
    <row r="961" spans="1:6" s="13" customFormat="1" ht="15.75">
      <c r="A961" s="353"/>
      <c r="B961" s="357"/>
      <c r="C961" s="357"/>
      <c r="D961" s="196"/>
      <c r="E961" s="196"/>
      <c r="F961" s="196"/>
    </row>
    <row r="962" spans="1:6" s="13" customFormat="1" ht="15.75">
      <c r="A962" s="353"/>
      <c r="B962" s="357"/>
      <c r="C962" s="357"/>
      <c r="D962" s="196"/>
      <c r="E962" s="196"/>
      <c r="F962" s="196"/>
    </row>
    <row r="963" spans="1:6" s="21" customFormat="1" ht="15.75">
      <c r="A963" s="353"/>
      <c r="B963" s="357"/>
      <c r="C963" s="357"/>
      <c r="D963" s="196"/>
      <c r="E963" s="196"/>
      <c r="F963" s="196"/>
    </row>
    <row r="964" spans="1:6" s="13" customFormat="1" ht="15.75">
      <c r="A964" s="353"/>
      <c r="B964" s="357"/>
      <c r="C964" s="357"/>
      <c r="D964" s="196"/>
      <c r="E964" s="196"/>
      <c r="F964" s="196"/>
    </row>
    <row r="965" spans="1:6" s="13" customFormat="1" ht="15.75">
      <c r="A965" s="353"/>
      <c r="B965" s="357"/>
      <c r="C965" s="357"/>
      <c r="D965" s="196"/>
      <c r="E965" s="196"/>
      <c r="F965" s="196"/>
    </row>
    <row r="966" spans="1:6" s="13" customFormat="1" ht="15.75">
      <c r="A966" s="353"/>
      <c r="B966" s="357"/>
      <c r="C966" s="357"/>
      <c r="D966" s="196"/>
      <c r="E966" s="196"/>
      <c r="F966" s="196"/>
    </row>
    <row r="967" spans="1:6" s="13" customFormat="1" ht="15.75">
      <c r="A967" s="353"/>
      <c r="B967" s="357"/>
      <c r="C967" s="357"/>
      <c r="D967" s="196"/>
      <c r="E967" s="196"/>
      <c r="F967" s="196"/>
    </row>
    <row r="968" spans="1:6" s="13" customFormat="1" ht="15.75">
      <c r="A968" s="353"/>
      <c r="B968" s="357"/>
      <c r="C968" s="357"/>
      <c r="D968" s="196"/>
      <c r="E968" s="196"/>
      <c r="F968" s="196"/>
    </row>
    <row r="969" spans="1:6" s="13" customFormat="1" ht="15.75">
      <c r="A969" s="353"/>
      <c r="B969" s="357"/>
      <c r="C969" s="357"/>
      <c r="D969" s="196"/>
      <c r="E969" s="196"/>
      <c r="F969" s="196"/>
    </row>
    <row r="970" spans="1:6" s="13" customFormat="1" ht="15.75">
      <c r="A970" s="353"/>
      <c r="B970" s="357"/>
      <c r="C970" s="357"/>
      <c r="D970" s="196"/>
      <c r="E970" s="196"/>
      <c r="F970" s="196"/>
    </row>
    <row r="971" spans="1:6" s="13" customFormat="1" ht="15.75">
      <c r="A971" s="353"/>
      <c r="B971" s="357"/>
      <c r="C971" s="357"/>
      <c r="D971" s="196"/>
      <c r="E971" s="196"/>
      <c r="F971" s="196"/>
    </row>
    <row r="972" spans="1:6" s="18" customFormat="1" ht="12.75">
      <c r="A972" s="353"/>
      <c r="B972" s="357"/>
      <c r="C972" s="357"/>
      <c r="D972" s="196"/>
      <c r="E972" s="196"/>
      <c r="F972" s="196"/>
    </row>
    <row r="973" spans="1:6" s="18" customFormat="1" ht="12.75">
      <c r="A973" s="353"/>
      <c r="B973" s="357"/>
      <c r="C973" s="357"/>
      <c r="D973" s="196"/>
      <c r="E973" s="196"/>
      <c r="F973" s="196"/>
    </row>
    <row r="974" spans="1:6" s="18" customFormat="1" ht="12.75">
      <c r="A974" s="353"/>
      <c r="B974" s="357"/>
      <c r="C974" s="357"/>
      <c r="D974" s="196"/>
      <c r="E974" s="196"/>
      <c r="F974" s="196"/>
    </row>
    <row r="975" spans="1:6" s="18" customFormat="1" ht="12.75">
      <c r="A975" s="353"/>
      <c r="B975" s="357"/>
      <c r="C975" s="357"/>
      <c r="D975" s="196"/>
      <c r="E975" s="196"/>
      <c r="F975" s="196"/>
    </row>
    <row r="976" spans="1:6" s="18" customFormat="1" ht="12.75">
      <c r="A976" s="353"/>
      <c r="B976" s="357"/>
      <c r="C976" s="357"/>
      <c r="D976" s="196"/>
      <c r="E976" s="196"/>
      <c r="F976" s="196"/>
    </row>
    <row r="977" spans="1:6" s="18" customFormat="1" ht="12.75">
      <c r="A977" s="353"/>
      <c r="B977" s="357"/>
      <c r="C977" s="357"/>
      <c r="D977" s="196"/>
      <c r="E977" s="196"/>
      <c r="F977" s="196"/>
    </row>
    <row r="978" spans="1:6" s="6" customFormat="1" ht="12.75">
      <c r="A978" s="353"/>
      <c r="B978" s="357"/>
      <c r="C978" s="357"/>
      <c r="D978" s="196"/>
      <c r="E978" s="196"/>
      <c r="F978" s="196"/>
    </row>
    <row r="979" spans="1:6" s="6" customFormat="1" ht="12.75">
      <c r="A979" s="353"/>
      <c r="B979" s="357"/>
      <c r="C979" s="357"/>
      <c r="D979" s="196"/>
      <c r="E979" s="196"/>
      <c r="F979" s="196"/>
    </row>
    <row r="980" spans="1:6" s="18" customFormat="1" ht="12.75">
      <c r="A980" s="353"/>
      <c r="B980" s="357"/>
      <c r="C980" s="357"/>
      <c r="D980" s="196"/>
      <c r="E980" s="196"/>
      <c r="F980" s="196"/>
    </row>
    <row r="981" spans="1:6" s="6" customFormat="1" ht="12.75">
      <c r="A981" s="353"/>
      <c r="B981" s="357"/>
      <c r="C981" s="357"/>
      <c r="D981" s="196"/>
      <c r="E981" s="196"/>
      <c r="F981" s="196"/>
    </row>
    <row r="982" spans="1:6" s="6" customFormat="1" ht="12.75">
      <c r="A982" s="353"/>
      <c r="B982" s="357"/>
      <c r="C982" s="357"/>
      <c r="D982" s="196"/>
      <c r="E982" s="196"/>
      <c r="F982" s="196"/>
    </row>
    <row r="983" spans="1:6" s="6" customFormat="1" ht="12.75">
      <c r="A983" s="353"/>
      <c r="B983" s="357"/>
      <c r="C983" s="357"/>
      <c r="D983" s="196"/>
      <c r="E983" s="196"/>
      <c r="F983" s="196"/>
    </row>
    <row r="984" spans="1:6" s="6" customFormat="1" ht="12.75">
      <c r="A984" s="353"/>
      <c r="B984" s="357"/>
      <c r="C984" s="357"/>
      <c r="D984" s="196"/>
      <c r="E984" s="196"/>
      <c r="F984" s="196"/>
    </row>
    <row r="985" spans="1:6" s="6" customFormat="1" ht="12.75">
      <c r="A985" s="353"/>
      <c r="B985" s="357"/>
      <c r="C985" s="357"/>
      <c r="D985" s="196"/>
      <c r="E985" s="196"/>
      <c r="F985" s="196"/>
    </row>
    <row r="986" spans="1:6" s="6" customFormat="1" ht="12.75">
      <c r="A986" s="353"/>
      <c r="B986" s="357"/>
      <c r="C986" s="357"/>
      <c r="D986" s="196"/>
      <c r="E986" s="196"/>
      <c r="F986" s="196"/>
    </row>
    <row r="987" spans="1:6" s="6" customFormat="1" ht="12.75">
      <c r="A987" s="353"/>
      <c r="B987" s="357"/>
      <c r="C987" s="357"/>
      <c r="D987" s="196"/>
      <c r="E987" s="196"/>
      <c r="F987" s="196"/>
    </row>
    <row r="988" spans="1:6" s="13" customFormat="1" ht="15.75">
      <c r="A988" s="353"/>
      <c r="B988" s="357"/>
      <c r="C988" s="357"/>
      <c r="D988" s="196"/>
      <c r="E988" s="196"/>
      <c r="F988" s="196"/>
    </row>
    <row r="989" spans="1:6" s="13" customFormat="1" ht="15.75">
      <c r="A989" s="353"/>
      <c r="B989" s="357"/>
      <c r="C989" s="357"/>
      <c r="D989" s="196"/>
      <c r="E989" s="196"/>
      <c r="F989" s="196"/>
    </row>
    <row r="990" spans="1:6" s="13" customFormat="1" ht="15.75">
      <c r="A990" s="353"/>
      <c r="B990" s="357"/>
      <c r="C990" s="357"/>
      <c r="D990" s="196"/>
      <c r="E990" s="196"/>
      <c r="F990" s="196"/>
    </row>
    <row r="991" spans="1:6" s="13" customFormat="1" ht="15.75">
      <c r="A991" s="353"/>
      <c r="B991" s="357"/>
      <c r="C991" s="357"/>
      <c r="D991" s="196"/>
      <c r="E991" s="196"/>
      <c r="F991" s="196"/>
    </row>
    <row r="992" spans="1:6" s="13" customFormat="1" ht="15.75">
      <c r="A992" s="353"/>
      <c r="B992" s="357"/>
      <c r="C992" s="357"/>
      <c r="D992" s="196"/>
      <c r="E992" s="196"/>
      <c r="F992" s="196"/>
    </row>
    <row r="993" spans="1:6" s="13" customFormat="1" ht="15.75">
      <c r="A993" s="353"/>
      <c r="B993" s="357"/>
      <c r="C993" s="357"/>
      <c r="D993" s="196"/>
      <c r="E993" s="196"/>
      <c r="F993" s="196"/>
    </row>
    <row r="994" spans="1:6" s="13" customFormat="1" ht="15.75">
      <c r="A994" s="353"/>
      <c r="B994" s="357"/>
      <c r="C994" s="357"/>
      <c r="D994" s="196"/>
      <c r="E994" s="196"/>
      <c r="F994" s="196"/>
    </row>
    <row r="995" spans="1:6" s="13" customFormat="1" ht="15.75">
      <c r="A995" s="353"/>
      <c r="B995" s="357"/>
      <c r="C995" s="357"/>
      <c r="D995" s="196"/>
      <c r="E995" s="196"/>
      <c r="F995" s="196"/>
    </row>
    <row r="996" spans="1:6" s="13" customFormat="1" ht="15.75">
      <c r="A996" s="353"/>
      <c r="B996" s="357"/>
      <c r="C996" s="357"/>
      <c r="D996" s="196"/>
      <c r="E996" s="196"/>
      <c r="F996" s="196"/>
    </row>
    <row r="997" spans="1:6" s="13" customFormat="1" ht="15.75">
      <c r="A997" s="353"/>
      <c r="B997" s="357"/>
      <c r="C997" s="357"/>
      <c r="D997" s="196"/>
      <c r="E997" s="196"/>
      <c r="F997" s="196"/>
    </row>
    <row r="998" spans="1:6" s="13" customFormat="1" ht="15.75">
      <c r="A998" s="353"/>
      <c r="B998" s="357"/>
      <c r="C998" s="357"/>
      <c r="D998" s="196"/>
      <c r="E998" s="196"/>
      <c r="F998" s="196"/>
    </row>
    <row r="999" spans="1:6" s="13" customFormat="1" ht="15.75">
      <c r="A999" s="353"/>
      <c r="B999" s="357"/>
      <c r="C999" s="357"/>
      <c r="D999" s="196"/>
      <c r="E999" s="196"/>
      <c r="F999" s="196"/>
    </row>
    <row r="1000" spans="1:6" s="13" customFormat="1" ht="15.75">
      <c r="A1000" s="353"/>
      <c r="B1000" s="357"/>
      <c r="C1000" s="357"/>
      <c r="D1000" s="196"/>
      <c r="E1000" s="196"/>
      <c r="F1000" s="196"/>
    </row>
    <row r="1001" spans="1:6" s="13" customFormat="1" ht="15.75">
      <c r="A1001" s="353"/>
      <c r="B1001" s="357"/>
      <c r="C1001" s="357"/>
      <c r="D1001" s="196"/>
      <c r="E1001" s="196"/>
      <c r="F1001" s="196"/>
    </row>
    <row r="1002" spans="1:6" s="13" customFormat="1" ht="15.75">
      <c r="A1002" s="353"/>
      <c r="B1002" s="357"/>
      <c r="C1002" s="357"/>
      <c r="D1002" s="196"/>
      <c r="E1002" s="196"/>
      <c r="F1002" s="196"/>
    </row>
    <row r="1003" spans="1:6" s="13" customFormat="1" ht="15.75">
      <c r="A1003" s="353"/>
      <c r="B1003" s="357"/>
      <c r="C1003" s="357"/>
      <c r="D1003" s="196"/>
      <c r="E1003" s="196"/>
      <c r="F1003" s="196"/>
    </row>
    <row r="1004" spans="1:6" s="13" customFormat="1" ht="15.75">
      <c r="A1004" s="353"/>
      <c r="B1004" s="357"/>
      <c r="C1004" s="357"/>
      <c r="D1004" s="196"/>
      <c r="E1004" s="196"/>
      <c r="F1004" s="196"/>
    </row>
    <row r="1005" spans="1:6" s="13" customFormat="1" ht="15.75">
      <c r="A1005" s="353"/>
      <c r="B1005" s="357"/>
      <c r="C1005" s="357"/>
      <c r="D1005" s="196"/>
      <c r="E1005" s="196"/>
      <c r="F1005" s="196"/>
    </row>
    <row r="1006" spans="1:6" s="13" customFormat="1" ht="15.75">
      <c r="A1006" s="353"/>
      <c r="B1006" s="357"/>
      <c r="C1006" s="357"/>
      <c r="D1006" s="196"/>
      <c r="E1006" s="196"/>
      <c r="F1006" s="196"/>
    </row>
    <row r="1007" spans="1:6" s="13" customFormat="1" ht="15.75">
      <c r="A1007" s="353"/>
      <c r="B1007" s="357"/>
      <c r="C1007" s="357"/>
      <c r="D1007" s="196"/>
      <c r="E1007" s="196"/>
      <c r="F1007" s="196"/>
    </row>
    <row r="1008" spans="1:6" s="13" customFormat="1" ht="15.75">
      <c r="A1008" s="353"/>
      <c r="B1008" s="357"/>
      <c r="C1008" s="357"/>
      <c r="D1008" s="196"/>
      <c r="E1008" s="196"/>
      <c r="F1008" s="196"/>
    </row>
    <row r="1009" spans="1:6" s="13" customFormat="1" ht="15.75">
      <c r="A1009" s="353"/>
      <c r="B1009" s="357"/>
      <c r="C1009" s="357"/>
      <c r="D1009" s="196"/>
      <c r="E1009" s="196"/>
      <c r="F1009" s="196"/>
    </row>
    <row r="1010" spans="1:6" s="13" customFormat="1" ht="15.75">
      <c r="A1010" s="353"/>
      <c r="B1010" s="357"/>
      <c r="C1010" s="357"/>
      <c r="D1010" s="196"/>
      <c r="E1010" s="196"/>
      <c r="F1010" s="196"/>
    </row>
    <row r="1011" spans="1:6" s="13" customFormat="1" ht="15.75">
      <c r="A1011" s="353"/>
      <c r="B1011" s="357"/>
      <c r="C1011" s="357"/>
      <c r="D1011" s="196"/>
      <c r="E1011" s="196"/>
      <c r="F1011" s="196"/>
    </row>
    <row r="1012" spans="1:6" s="13" customFormat="1" ht="15.75">
      <c r="A1012" s="353"/>
      <c r="B1012" s="357"/>
      <c r="C1012" s="357"/>
      <c r="D1012" s="196"/>
      <c r="E1012" s="196"/>
      <c r="F1012" s="196"/>
    </row>
    <row r="1013" spans="1:6" s="13" customFormat="1" ht="15.75">
      <c r="A1013" s="353"/>
      <c r="B1013" s="357"/>
      <c r="C1013" s="357"/>
      <c r="D1013" s="196"/>
      <c r="E1013" s="196"/>
      <c r="F1013" s="196"/>
    </row>
    <row r="1014" spans="1:6" s="13" customFormat="1" ht="15.75">
      <c r="A1014" s="353"/>
      <c r="B1014" s="357"/>
      <c r="C1014" s="357"/>
      <c r="D1014" s="196"/>
      <c r="E1014" s="196"/>
      <c r="F1014" s="196"/>
    </row>
    <row r="1015" spans="1:6" s="13" customFormat="1" ht="15.75">
      <c r="A1015" s="353"/>
      <c r="B1015" s="357"/>
      <c r="C1015" s="357"/>
      <c r="D1015" s="196"/>
      <c r="E1015" s="196"/>
      <c r="F1015" s="196"/>
    </row>
    <row r="1016" spans="1:6" s="13" customFormat="1" ht="15.75">
      <c r="A1016" s="353"/>
      <c r="B1016" s="357"/>
      <c r="C1016" s="357"/>
      <c r="D1016" s="196"/>
      <c r="E1016" s="196"/>
      <c r="F1016" s="196"/>
    </row>
    <row r="1017" spans="1:6" s="13" customFormat="1" ht="15.75">
      <c r="A1017" s="353"/>
      <c r="B1017" s="357"/>
      <c r="C1017" s="357"/>
      <c r="D1017" s="196"/>
      <c r="E1017" s="196"/>
      <c r="F1017" s="196"/>
    </row>
    <row r="1018" spans="1:6" s="13" customFormat="1" ht="15.75">
      <c r="A1018" s="353"/>
      <c r="B1018" s="357"/>
      <c r="C1018" s="357"/>
      <c r="D1018" s="196"/>
      <c r="E1018" s="196"/>
      <c r="F1018" s="196"/>
    </row>
    <row r="1019" spans="1:6" s="13" customFormat="1" ht="15.75">
      <c r="A1019" s="353"/>
      <c r="B1019" s="357"/>
      <c r="C1019" s="357"/>
      <c r="D1019" s="196"/>
      <c r="E1019" s="196"/>
      <c r="F1019" s="196"/>
    </row>
    <row r="1020" spans="1:6" s="13" customFormat="1" ht="15.75">
      <c r="A1020" s="353"/>
      <c r="B1020" s="357"/>
      <c r="C1020" s="357"/>
      <c r="D1020" s="196"/>
      <c r="E1020" s="196"/>
      <c r="F1020" s="196"/>
    </row>
    <row r="1021" spans="1:6" s="13" customFormat="1" ht="15.75">
      <c r="A1021" s="353"/>
      <c r="B1021" s="357"/>
      <c r="C1021" s="357"/>
      <c r="D1021" s="196"/>
      <c r="E1021" s="196"/>
      <c r="F1021" s="196"/>
    </row>
    <row r="1022" spans="1:6" s="13" customFormat="1" ht="15.75">
      <c r="A1022" s="353"/>
      <c r="B1022" s="357"/>
      <c r="C1022" s="357"/>
      <c r="D1022" s="196"/>
      <c r="E1022" s="196"/>
      <c r="F1022" s="196"/>
    </row>
    <row r="1023" spans="1:6" s="13" customFormat="1" ht="15.75">
      <c r="A1023" s="353"/>
      <c r="B1023" s="357"/>
      <c r="C1023" s="357"/>
      <c r="D1023" s="196"/>
      <c r="E1023" s="196"/>
      <c r="F1023" s="196"/>
    </row>
    <row r="1024" spans="1:6" s="13" customFormat="1" ht="15.75">
      <c r="A1024" s="353"/>
      <c r="B1024" s="357"/>
      <c r="C1024" s="357"/>
      <c r="D1024" s="196"/>
      <c r="E1024" s="196"/>
      <c r="F1024" s="196"/>
    </row>
    <row r="1025" spans="1:6" s="13" customFormat="1" ht="15.75">
      <c r="A1025" s="353"/>
      <c r="B1025" s="357"/>
      <c r="C1025" s="357"/>
      <c r="D1025" s="196"/>
      <c r="E1025" s="196"/>
      <c r="F1025" s="196"/>
    </row>
    <row r="1026" spans="1:6" s="13" customFormat="1" ht="15.75">
      <c r="A1026" s="353"/>
      <c r="B1026" s="357"/>
      <c r="C1026" s="357"/>
      <c r="D1026" s="196"/>
      <c r="E1026" s="196"/>
      <c r="F1026" s="196"/>
    </row>
    <row r="1027" spans="1:6" s="13" customFormat="1" ht="15.75">
      <c r="A1027" s="353"/>
      <c r="B1027" s="357"/>
      <c r="C1027" s="357"/>
      <c r="D1027" s="196"/>
      <c r="E1027" s="196"/>
      <c r="F1027" s="196"/>
    </row>
    <row r="1028" spans="1:6" s="13" customFormat="1" ht="15.75">
      <c r="A1028" s="353"/>
      <c r="B1028" s="357"/>
      <c r="C1028" s="357"/>
      <c r="D1028" s="196"/>
      <c r="E1028" s="196"/>
      <c r="F1028" s="196"/>
    </row>
    <row r="1029" spans="1:6" s="13" customFormat="1" ht="15.75">
      <c r="A1029" s="353"/>
      <c r="B1029" s="357"/>
      <c r="C1029" s="357"/>
      <c r="D1029" s="196"/>
      <c r="E1029" s="196"/>
      <c r="F1029" s="196"/>
    </row>
    <row r="1030" spans="1:6" s="13" customFormat="1" ht="15.75">
      <c r="A1030" s="353"/>
      <c r="B1030" s="357"/>
      <c r="C1030" s="357"/>
      <c r="D1030" s="196"/>
      <c r="E1030" s="196"/>
      <c r="F1030" s="196"/>
    </row>
    <row r="1031" spans="1:6" s="13" customFormat="1" ht="15.75">
      <c r="A1031" s="353"/>
      <c r="B1031" s="357"/>
      <c r="C1031" s="357"/>
      <c r="D1031" s="196"/>
      <c r="E1031" s="196"/>
      <c r="F1031" s="196"/>
    </row>
    <row r="1032" spans="1:6" s="13" customFormat="1" ht="15.75">
      <c r="A1032" s="353"/>
      <c r="B1032" s="357"/>
      <c r="C1032" s="357"/>
      <c r="D1032" s="196"/>
      <c r="E1032" s="196"/>
      <c r="F1032" s="196"/>
    </row>
    <row r="1033" spans="1:6" s="13" customFormat="1" ht="15.75">
      <c r="A1033" s="353"/>
      <c r="B1033" s="357"/>
      <c r="C1033" s="357"/>
      <c r="D1033" s="196"/>
      <c r="E1033" s="196"/>
      <c r="F1033" s="196"/>
    </row>
    <row r="1034" spans="1:6" s="13" customFormat="1" ht="15.75">
      <c r="A1034" s="353"/>
      <c r="B1034" s="357"/>
      <c r="C1034" s="357"/>
      <c r="D1034" s="196"/>
      <c r="E1034" s="196"/>
      <c r="F1034" s="196"/>
    </row>
    <row r="1035" spans="1:6" s="13" customFormat="1" ht="15.75">
      <c r="A1035" s="353"/>
      <c r="B1035" s="357"/>
      <c r="C1035" s="357"/>
      <c r="D1035" s="196"/>
      <c r="E1035" s="196"/>
      <c r="F1035" s="196"/>
    </row>
    <row r="1036" spans="1:6" s="13" customFormat="1" ht="15.75">
      <c r="A1036" s="353"/>
      <c r="B1036" s="357"/>
      <c r="C1036" s="357"/>
      <c r="D1036" s="196"/>
      <c r="E1036" s="196"/>
      <c r="F1036" s="196"/>
    </row>
    <row r="1037" spans="1:6" s="13" customFormat="1" ht="15.75">
      <c r="A1037" s="353"/>
      <c r="B1037" s="357"/>
      <c r="C1037" s="357"/>
      <c r="D1037" s="196"/>
      <c r="E1037" s="196"/>
      <c r="F1037" s="196"/>
    </row>
    <row r="1038" spans="1:6" s="13" customFormat="1" ht="15.75">
      <c r="A1038" s="353"/>
      <c r="B1038" s="357"/>
      <c r="C1038" s="357"/>
      <c r="D1038" s="196"/>
      <c r="E1038" s="196"/>
      <c r="F1038" s="196"/>
    </row>
    <row r="1039" spans="1:6" s="13" customFormat="1" ht="15.75">
      <c r="A1039" s="353"/>
      <c r="B1039" s="357"/>
      <c r="C1039" s="357"/>
      <c r="D1039" s="196"/>
      <c r="E1039" s="196"/>
      <c r="F1039" s="196"/>
    </row>
    <row r="1040" spans="1:6" s="13" customFormat="1" ht="15.75">
      <c r="A1040" s="353"/>
      <c r="B1040" s="357"/>
      <c r="C1040" s="357"/>
      <c r="D1040" s="196"/>
      <c r="E1040" s="196"/>
      <c r="F1040" s="196"/>
    </row>
    <row r="1041" spans="1:6" s="13" customFormat="1" ht="15.75">
      <c r="A1041" s="353"/>
      <c r="B1041" s="357"/>
      <c r="C1041" s="357"/>
      <c r="D1041" s="196"/>
      <c r="E1041" s="196"/>
      <c r="F1041" s="196"/>
    </row>
    <row r="1042" spans="1:6" s="13" customFormat="1" ht="15.75">
      <c r="A1042" s="353"/>
      <c r="B1042" s="357"/>
      <c r="C1042" s="357"/>
      <c r="D1042" s="196"/>
      <c r="E1042" s="196"/>
      <c r="F1042" s="196"/>
    </row>
    <row r="1043" spans="1:6" s="13" customFormat="1" ht="15.75">
      <c r="A1043" s="353"/>
      <c r="B1043" s="357"/>
      <c r="C1043" s="357"/>
      <c r="D1043" s="196"/>
      <c r="E1043" s="196"/>
      <c r="F1043" s="196"/>
    </row>
    <row r="1044" spans="1:6" s="13" customFormat="1" ht="15.75">
      <c r="A1044" s="353"/>
      <c r="B1044" s="357"/>
      <c r="C1044" s="357"/>
      <c r="D1044" s="196"/>
      <c r="E1044" s="196"/>
      <c r="F1044" s="196"/>
    </row>
    <row r="1045" spans="1:6" s="13" customFormat="1" ht="15.75">
      <c r="A1045" s="353"/>
      <c r="B1045" s="357"/>
      <c r="C1045" s="357"/>
      <c r="D1045" s="196"/>
      <c r="E1045" s="196"/>
      <c r="F1045" s="196"/>
    </row>
    <row r="1046" spans="1:6" s="13" customFormat="1" ht="15.75">
      <c r="A1046" s="353"/>
      <c r="B1046" s="357"/>
      <c r="C1046" s="357"/>
      <c r="D1046" s="196"/>
      <c r="E1046" s="196"/>
      <c r="F1046" s="196"/>
    </row>
    <row r="1047" spans="1:6" s="13" customFormat="1" ht="15.75">
      <c r="A1047" s="353"/>
      <c r="B1047" s="357"/>
      <c r="C1047" s="357"/>
      <c r="D1047" s="196"/>
      <c r="E1047" s="196"/>
      <c r="F1047" s="196"/>
    </row>
    <row r="1048" spans="1:6" s="13" customFormat="1" ht="15.75">
      <c r="A1048" s="353"/>
      <c r="B1048" s="357"/>
      <c r="C1048" s="357"/>
      <c r="D1048" s="196"/>
      <c r="E1048" s="196"/>
      <c r="F1048" s="196"/>
    </row>
    <row r="1049" spans="1:6" s="13" customFormat="1" ht="15.75">
      <c r="A1049" s="353"/>
      <c r="B1049" s="357"/>
      <c r="C1049" s="357"/>
      <c r="D1049" s="196"/>
      <c r="E1049" s="196"/>
      <c r="F1049" s="196"/>
    </row>
    <row r="1050" spans="1:6" s="13" customFormat="1" ht="15.75">
      <c r="A1050" s="353"/>
      <c r="B1050" s="357"/>
      <c r="C1050" s="357"/>
      <c r="D1050" s="196"/>
      <c r="E1050" s="196"/>
      <c r="F1050" s="196"/>
    </row>
    <row r="1051" spans="1:6" s="13" customFormat="1" ht="15.75">
      <c r="A1051" s="353"/>
      <c r="B1051" s="357"/>
      <c r="C1051" s="357"/>
      <c r="D1051" s="196"/>
      <c r="E1051" s="196"/>
      <c r="F1051" s="196"/>
    </row>
    <row r="1052" spans="1:6" s="13" customFormat="1" ht="15.75">
      <c r="A1052" s="353"/>
      <c r="B1052" s="357"/>
      <c r="C1052" s="357"/>
      <c r="D1052" s="196"/>
      <c r="E1052" s="196"/>
      <c r="F1052" s="196"/>
    </row>
    <row r="1053" spans="1:6" s="13" customFormat="1" ht="15.75">
      <c r="A1053" s="353"/>
      <c r="B1053" s="357"/>
      <c r="C1053" s="357"/>
      <c r="D1053" s="196"/>
      <c r="E1053" s="196"/>
      <c r="F1053" s="196"/>
    </row>
    <row r="1054" spans="1:6" s="13" customFormat="1" ht="15.75">
      <c r="A1054" s="353"/>
      <c r="B1054" s="357"/>
      <c r="C1054" s="357"/>
      <c r="D1054" s="196"/>
      <c r="E1054" s="196"/>
      <c r="F1054" s="196"/>
    </row>
    <row r="1055" spans="1:6" s="13" customFormat="1" ht="15.75">
      <c r="A1055" s="353"/>
      <c r="B1055" s="357"/>
      <c r="C1055" s="357"/>
      <c r="D1055" s="196"/>
      <c r="E1055" s="196"/>
      <c r="F1055" s="196"/>
    </row>
    <row r="1056" spans="1:6" s="13" customFormat="1" ht="15.75">
      <c r="A1056" s="353"/>
      <c r="B1056" s="357"/>
      <c r="C1056" s="357"/>
      <c r="D1056" s="196"/>
      <c r="E1056" s="196"/>
      <c r="F1056" s="196"/>
    </row>
    <row r="1057" spans="1:6" s="13" customFormat="1" ht="15.75">
      <c r="A1057" s="353"/>
      <c r="B1057" s="357"/>
      <c r="C1057" s="357"/>
      <c r="D1057" s="196"/>
      <c r="E1057" s="196"/>
      <c r="F1057" s="196"/>
    </row>
    <row r="1058" spans="1:6" s="13" customFormat="1" ht="15.75">
      <c r="A1058" s="353"/>
      <c r="B1058" s="357"/>
      <c r="C1058" s="357"/>
      <c r="D1058" s="196"/>
      <c r="E1058" s="196"/>
      <c r="F1058" s="196"/>
    </row>
    <row r="1059" spans="1:6" s="13" customFormat="1" ht="15.75">
      <c r="A1059" s="353"/>
      <c r="B1059" s="357"/>
      <c r="C1059" s="357"/>
      <c r="D1059" s="196"/>
      <c r="E1059" s="196"/>
      <c r="F1059" s="196"/>
    </row>
    <row r="1060" spans="1:6" s="13" customFormat="1" ht="15.75">
      <c r="A1060" s="353"/>
      <c r="B1060" s="357"/>
      <c r="C1060" s="357"/>
      <c r="D1060" s="196"/>
      <c r="E1060" s="196"/>
      <c r="F1060" s="196"/>
    </row>
    <row r="1061" spans="1:6" s="13" customFormat="1" ht="15.75">
      <c r="A1061" s="353"/>
      <c r="B1061" s="357"/>
      <c r="C1061" s="357"/>
      <c r="D1061" s="196"/>
      <c r="E1061" s="196"/>
      <c r="F1061" s="196"/>
    </row>
    <row r="1062" spans="1:6" s="13" customFormat="1" ht="15.75">
      <c r="A1062" s="353"/>
      <c r="B1062" s="357"/>
      <c r="C1062" s="357"/>
      <c r="D1062" s="196"/>
      <c r="E1062" s="196"/>
      <c r="F1062" s="196"/>
    </row>
    <row r="1063" spans="1:6" s="13" customFormat="1" ht="15.75">
      <c r="A1063" s="353"/>
      <c r="B1063" s="357"/>
      <c r="C1063" s="357"/>
      <c r="D1063" s="196"/>
      <c r="E1063" s="196"/>
      <c r="F1063" s="196"/>
    </row>
    <row r="1064" spans="1:6" s="13" customFormat="1" ht="15.75">
      <c r="A1064" s="353"/>
      <c r="B1064" s="357"/>
      <c r="C1064" s="357"/>
      <c r="D1064" s="196"/>
      <c r="E1064" s="196"/>
      <c r="F1064" s="196"/>
    </row>
    <row r="1065" spans="1:6" s="13" customFormat="1" ht="15.75">
      <c r="A1065" s="353"/>
      <c r="B1065" s="357"/>
      <c r="C1065" s="357"/>
      <c r="D1065" s="196"/>
      <c r="E1065" s="196"/>
      <c r="F1065" s="196"/>
    </row>
    <row r="1066" spans="1:6" s="13" customFormat="1" ht="15.75">
      <c r="A1066" s="353"/>
      <c r="B1066" s="357"/>
      <c r="C1066" s="357"/>
      <c r="D1066" s="196"/>
      <c r="E1066" s="196"/>
      <c r="F1066" s="196"/>
    </row>
    <row r="1067" spans="1:6" s="13" customFormat="1" ht="15.75">
      <c r="A1067" s="353"/>
      <c r="B1067" s="357"/>
      <c r="C1067" s="357"/>
      <c r="D1067" s="196"/>
      <c r="E1067" s="196"/>
      <c r="F1067" s="196"/>
    </row>
    <row r="1068" spans="1:6" s="13" customFormat="1" ht="15.75">
      <c r="A1068" s="353"/>
      <c r="B1068" s="357"/>
      <c r="C1068" s="357"/>
      <c r="D1068" s="196"/>
      <c r="E1068" s="196"/>
      <c r="F1068" s="196"/>
    </row>
    <row r="1069" spans="1:6" s="13" customFormat="1" ht="15.75">
      <c r="A1069" s="353"/>
      <c r="B1069" s="357"/>
      <c r="C1069" s="357"/>
      <c r="D1069" s="196"/>
      <c r="E1069" s="196"/>
      <c r="F1069" s="196"/>
    </row>
    <row r="1070" spans="1:6" s="13" customFormat="1" ht="15.75">
      <c r="A1070" s="353"/>
      <c r="B1070" s="357"/>
      <c r="C1070" s="357"/>
      <c r="D1070" s="196"/>
      <c r="E1070" s="196"/>
      <c r="F1070" s="196"/>
    </row>
    <row r="1071" spans="1:6" s="13" customFormat="1" ht="15.75">
      <c r="A1071" s="353"/>
      <c r="B1071" s="357"/>
      <c r="C1071" s="357"/>
      <c r="D1071" s="196"/>
      <c r="E1071" s="196"/>
      <c r="F1071" s="196"/>
    </row>
    <row r="1072" spans="1:6" s="13" customFormat="1" ht="15.75">
      <c r="A1072" s="353"/>
      <c r="B1072" s="357"/>
      <c r="C1072" s="357"/>
      <c r="D1072" s="196"/>
      <c r="E1072" s="196"/>
      <c r="F1072" s="196"/>
    </row>
    <row r="1073" spans="1:6" s="13" customFormat="1" ht="15.75">
      <c r="A1073" s="353"/>
      <c r="B1073" s="357"/>
      <c r="C1073" s="357"/>
      <c r="D1073" s="196"/>
      <c r="E1073" s="196"/>
      <c r="F1073" s="196"/>
    </row>
    <row r="1074" spans="1:6" s="13" customFormat="1" ht="15.75">
      <c r="A1074" s="353"/>
      <c r="B1074" s="357"/>
      <c r="C1074" s="357"/>
      <c r="D1074" s="196"/>
      <c r="E1074" s="196"/>
      <c r="F1074" s="196"/>
    </row>
    <row r="1075" spans="1:6" s="13" customFormat="1" ht="15.75">
      <c r="A1075" s="353"/>
      <c r="B1075" s="357"/>
      <c r="C1075" s="357"/>
      <c r="D1075" s="196"/>
      <c r="E1075" s="196"/>
      <c r="F1075" s="196"/>
    </row>
    <row r="1076" spans="1:6" s="13" customFormat="1" ht="15.75">
      <c r="A1076" s="353"/>
      <c r="B1076" s="357"/>
      <c r="C1076" s="357"/>
      <c r="D1076" s="196"/>
      <c r="E1076" s="196"/>
      <c r="F1076" s="196"/>
    </row>
    <row r="1077" spans="1:6" s="13" customFormat="1" ht="15.75">
      <c r="A1077" s="353"/>
      <c r="B1077" s="357"/>
      <c r="C1077" s="357"/>
      <c r="D1077" s="196"/>
      <c r="E1077" s="196"/>
      <c r="F1077" s="196"/>
    </row>
    <row r="1078" spans="1:6" s="13" customFormat="1" ht="15.75">
      <c r="A1078" s="353"/>
      <c r="B1078" s="357"/>
      <c r="C1078" s="357"/>
      <c r="D1078" s="196"/>
      <c r="E1078" s="196"/>
      <c r="F1078" s="196"/>
    </row>
    <row r="1079" spans="1:6" s="13" customFormat="1" ht="15.75">
      <c r="A1079" s="353"/>
      <c r="B1079" s="357"/>
      <c r="C1079" s="357"/>
      <c r="D1079" s="196"/>
      <c r="E1079" s="196"/>
      <c r="F1079" s="196"/>
    </row>
    <row r="1080" spans="1:6" s="13" customFormat="1" ht="15.75">
      <c r="A1080" s="353"/>
      <c r="B1080" s="357"/>
      <c r="C1080" s="357"/>
      <c r="D1080" s="196"/>
      <c r="E1080" s="196"/>
      <c r="F1080" s="196"/>
    </row>
    <row r="1081" spans="1:6" s="13" customFormat="1" ht="15.75">
      <c r="A1081" s="353"/>
      <c r="B1081" s="357"/>
      <c r="C1081" s="357"/>
      <c r="D1081" s="196"/>
      <c r="E1081" s="196"/>
      <c r="F1081" s="196"/>
    </row>
    <row r="1082" spans="1:6" s="13" customFormat="1" ht="15.75">
      <c r="A1082" s="353"/>
      <c r="B1082" s="357"/>
      <c r="C1082" s="357"/>
      <c r="D1082" s="196"/>
      <c r="E1082" s="196"/>
      <c r="F1082" s="196"/>
    </row>
    <row r="1083" spans="1:6" s="13" customFormat="1" ht="15.75">
      <c r="A1083" s="353"/>
      <c r="B1083" s="357"/>
      <c r="C1083" s="357"/>
      <c r="D1083" s="196"/>
      <c r="E1083" s="196"/>
      <c r="F1083" s="196"/>
    </row>
    <row r="1084" spans="1:6" s="13" customFormat="1" ht="15.75">
      <c r="A1084" s="353"/>
      <c r="B1084" s="357"/>
      <c r="C1084" s="357"/>
      <c r="D1084" s="196"/>
      <c r="E1084" s="196"/>
      <c r="F1084" s="196"/>
    </row>
    <row r="1085" spans="1:6" s="13" customFormat="1" ht="15.75">
      <c r="A1085" s="353"/>
      <c r="B1085" s="357"/>
      <c r="C1085" s="357"/>
      <c r="D1085" s="196"/>
      <c r="E1085" s="196"/>
      <c r="F1085" s="196"/>
    </row>
    <row r="1086" spans="1:6" s="13" customFormat="1" ht="15.75">
      <c r="A1086" s="353"/>
      <c r="B1086" s="357"/>
      <c r="C1086" s="357"/>
      <c r="D1086" s="196"/>
      <c r="E1086" s="196"/>
      <c r="F1086" s="196"/>
    </row>
    <row r="1087" spans="1:6" s="13" customFormat="1" ht="15.75">
      <c r="A1087" s="353"/>
      <c r="B1087" s="357"/>
      <c r="C1087" s="357"/>
      <c r="D1087" s="196"/>
      <c r="E1087" s="196"/>
      <c r="F1087" s="196"/>
    </row>
    <row r="1088" spans="1:6" s="13" customFormat="1" ht="15.75">
      <c r="A1088" s="353"/>
      <c r="B1088" s="357"/>
      <c r="C1088" s="357"/>
      <c r="D1088" s="196"/>
      <c r="E1088" s="196"/>
      <c r="F1088" s="196"/>
    </row>
    <row r="1089" spans="1:6" s="13" customFormat="1" ht="15.75">
      <c r="A1089" s="353"/>
      <c r="B1089" s="357"/>
      <c r="C1089" s="357"/>
      <c r="D1089" s="196"/>
      <c r="E1089" s="196"/>
      <c r="F1089" s="196"/>
    </row>
    <row r="1090" spans="1:6" s="13" customFormat="1" ht="15.75">
      <c r="A1090" s="353"/>
      <c r="B1090" s="357"/>
      <c r="C1090" s="357"/>
      <c r="D1090" s="196"/>
      <c r="E1090" s="196"/>
      <c r="F1090" s="196"/>
    </row>
    <row r="1091" spans="1:6" s="13" customFormat="1" ht="15.75">
      <c r="A1091" s="353"/>
      <c r="B1091" s="357"/>
      <c r="C1091" s="357"/>
      <c r="D1091" s="196"/>
      <c r="E1091" s="196"/>
      <c r="F1091" s="196"/>
    </row>
    <row r="1092" spans="1:6" s="13" customFormat="1" ht="15.75">
      <c r="A1092" s="353"/>
      <c r="B1092" s="357"/>
      <c r="C1092" s="357"/>
      <c r="D1092" s="196"/>
      <c r="E1092" s="196"/>
      <c r="F1092" s="196"/>
    </row>
    <row r="1093" spans="1:6" s="13" customFormat="1" ht="15.75">
      <c r="A1093" s="353"/>
      <c r="B1093" s="357"/>
      <c r="C1093" s="357"/>
      <c r="D1093" s="196"/>
      <c r="E1093" s="196"/>
      <c r="F1093" s="196"/>
    </row>
    <row r="1094" spans="1:6" s="13" customFormat="1" ht="15.75">
      <c r="A1094" s="353"/>
      <c r="B1094" s="357"/>
      <c r="C1094" s="357"/>
      <c r="D1094" s="196"/>
      <c r="E1094" s="196"/>
      <c r="F1094" s="196"/>
    </row>
    <row r="1095" spans="1:6" s="13" customFormat="1" ht="15.75">
      <c r="A1095" s="353"/>
      <c r="B1095" s="357"/>
      <c r="C1095" s="357"/>
      <c r="D1095" s="196"/>
      <c r="E1095" s="196"/>
      <c r="F1095" s="196"/>
    </row>
    <row r="1096" spans="1:6" s="13" customFormat="1" ht="15.75">
      <c r="A1096" s="353"/>
      <c r="B1096" s="357"/>
      <c r="C1096" s="357"/>
      <c r="D1096" s="196"/>
      <c r="E1096" s="196"/>
      <c r="F1096" s="196"/>
    </row>
    <row r="1097" spans="1:6" s="13" customFormat="1" ht="15.75">
      <c r="A1097" s="353"/>
      <c r="B1097" s="357"/>
      <c r="C1097" s="357"/>
      <c r="D1097" s="196"/>
      <c r="E1097" s="196"/>
      <c r="F1097" s="196"/>
    </row>
    <row r="1098" spans="1:6" s="13" customFormat="1" ht="15.75">
      <c r="A1098" s="353"/>
      <c r="B1098" s="357"/>
      <c r="C1098" s="357"/>
      <c r="D1098" s="196"/>
      <c r="E1098" s="196"/>
      <c r="F1098" s="196"/>
    </row>
    <row r="1099" spans="1:6" s="13" customFormat="1" ht="15.75">
      <c r="A1099" s="353"/>
      <c r="B1099" s="357"/>
      <c r="C1099" s="357"/>
      <c r="D1099" s="196"/>
      <c r="E1099" s="196"/>
      <c r="F1099" s="196"/>
    </row>
    <row r="1100" spans="1:6" s="13" customFormat="1" ht="15.75">
      <c r="A1100" s="353"/>
      <c r="B1100" s="357"/>
      <c r="C1100" s="357"/>
      <c r="D1100" s="196"/>
      <c r="E1100" s="196"/>
      <c r="F1100" s="196"/>
    </row>
    <row r="1101" spans="1:6" s="13" customFormat="1" ht="15.75">
      <c r="A1101" s="353"/>
      <c r="B1101" s="357"/>
      <c r="C1101" s="357"/>
      <c r="D1101" s="196"/>
      <c r="E1101" s="196"/>
      <c r="F1101" s="196"/>
    </row>
    <row r="1102" spans="1:6" s="13" customFormat="1" ht="15.75">
      <c r="A1102" s="353"/>
      <c r="B1102" s="357"/>
      <c r="C1102" s="357"/>
      <c r="D1102" s="196"/>
      <c r="E1102" s="196"/>
      <c r="F1102" s="196"/>
    </row>
    <row r="1103" spans="1:6" s="13" customFormat="1" ht="15.75">
      <c r="A1103" s="353"/>
      <c r="B1103" s="357"/>
      <c r="C1103" s="357"/>
      <c r="D1103" s="196"/>
      <c r="E1103" s="196"/>
      <c r="F1103" s="196"/>
    </row>
    <row r="1104" spans="1:6" s="13" customFormat="1" ht="15.75">
      <c r="A1104" s="353"/>
      <c r="B1104" s="357"/>
      <c r="C1104" s="357"/>
      <c r="D1104" s="196"/>
      <c r="E1104" s="196"/>
      <c r="F1104" s="196"/>
    </row>
    <row r="1105" spans="1:6" s="13" customFormat="1" ht="15.75">
      <c r="A1105" s="353"/>
      <c r="B1105" s="357"/>
      <c r="C1105" s="357"/>
      <c r="D1105" s="196"/>
      <c r="E1105" s="196"/>
      <c r="F1105" s="196"/>
    </row>
    <row r="1106" spans="1:6" s="13" customFormat="1" ht="15.75">
      <c r="A1106" s="353"/>
      <c r="B1106" s="357"/>
      <c r="C1106" s="357"/>
      <c r="D1106" s="196"/>
      <c r="E1106" s="196"/>
      <c r="F1106" s="196"/>
    </row>
    <row r="1107" spans="1:6" s="13" customFormat="1" ht="15.75">
      <c r="A1107" s="353"/>
      <c r="B1107" s="357"/>
      <c r="C1107" s="357"/>
      <c r="D1107" s="196"/>
      <c r="E1107" s="196"/>
      <c r="F1107" s="196"/>
    </row>
    <row r="1108" spans="1:6" s="13" customFormat="1" ht="15.75">
      <c r="A1108" s="353"/>
      <c r="B1108" s="357"/>
      <c r="C1108" s="357"/>
      <c r="D1108" s="196"/>
      <c r="E1108" s="196"/>
      <c r="F1108" s="196"/>
    </row>
    <row r="1109" spans="1:6" s="13" customFormat="1" ht="15.75">
      <c r="A1109" s="353"/>
      <c r="B1109" s="357"/>
      <c r="C1109" s="357"/>
      <c r="D1109" s="196"/>
      <c r="E1109" s="196"/>
      <c r="F1109" s="196"/>
    </row>
    <row r="1110" spans="1:6" s="13" customFormat="1" ht="15.75">
      <c r="A1110" s="353"/>
      <c r="B1110" s="357"/>
      <c r="C1110" s="357"/>
      <c r="D1110" s="196"/>
      <c r="E1110" s="196"/>
      <c r="F1110" s="196"/>
    </row>
    <row r="1111" spans="1:6" s="13" customFormat="1" ht="15.75">
      <c r="A1111" s="353"/>
      <c r="B1111" s="357"/>
      <c r="C1111" s="357"/>
      <c r="D1111" s="196"/>
      <c r="E1111" s="196"/>
      <c r="F1111" s="196"/>
    </row>
    <row r="1112" spans="1:6" s="13" customFormat="1" ht="15.75">
      <c r="A1112" s="353"/>
      <c r="B1112" s="357"/>
      <c r="C1112" s="357"/>
      <c r="D1112" s="196"/>
      <c r="E1112" s="196"/>
      <c r="F1112" s="196"/>
    </row>
    <row r="1113" spans="1:6" s="13" customFormat="1" ht="15.75">
      <c r="A1113" s="353"/>
      <c r="B1113" s="357"/>
      <c r="C1113" s="357"/>
      <c r="D1113" s="196"/>
      <c r="E1113" s="196"/>
      <c r="F1113" s="196"/>
    </row>
    <row r="1114" spans="1:6" s="13" customFormat="1" ht="15.75">
      <c r="A1114" s="353"/>
      <c r="B1114" s="357"/>
      <c r="C1114" s="357"/>
      <c r="D1114" s="196"/>
      <c r="E1114" s="196"/>
      <c r="F1114" s="196"/>
    </row>
    <row r="1115" spans="1:6" s="13" customFormat="1" ht="15.75">
      <c r="A1115" s="353"/>
      <c r="B1115" s="357"/>
      <c r="C1115" s="357"/>
      <c r="D1115" s="196"/>
      <c r="E1115" s="196"/>
      <c r="F1115" s="196"/>
    </row>
    <row r="1116" spans="1:6" s="13" customFormat="1" ht="15.75">
      <c r="A1116" s="353"/>
      <c r="B1116" s="357"/>
      <c r="C1116" s="357"/>
      <c r="D1116" s="196"/>
      <c r="E1116" s="196"/>
      <c r="F1116" s="196"/>
    </row>
    <row r="1117" spans="1:6" s="13" customFormat="1" ht="15.75">
      <c r="A1117" s="353"/>
      <c r="B1117" s="357"/>
      <c r="C1117" s="357"/>
      <c r="D1117" s="196"/>
      <c r="E1117" s="196"/>
      <c r="F1117" s="196"/>
    </row>
    <row r="1118" spans="1:6" s="13" customFormat="1" ht="15.75">
      <c r="A1118" s="353"/>
      <c r="B1118" s="357"/>
      <c r="C1118" s="357"/>
      <c r="D1118" s="196"/>
      <c r="E1118" s="196"/>
      <c r="F1118" s="196"/>
    </row>
    <row r="1119" spans="1:6" s="13" customFormat="1" ht="15.75">
      <c r="A1119" s="353"/>
      <c r="B1119" s="357"/>
      <c r="C1119" s="357"/>
      <c r="D1119" s="196"/>
      <c r="E1119" s="196"/>
      <c r="F1119" s="196"/>
    </row>
    <row r="1120" spans="1:6" s="13" customFormat="1" ht="15.75">
      <c r="A1120" s="353"/>
      <c r="B1120" s="357"/>
      <c r="C1120" s="357"/>
      <c r="D1120" s="196"/>
      <c r="E1120" s="196"/>
      <c r="F1120" s="196"/>
    </row>
    <row r="1121" spans="1:6" s="13" customFormat="1" ht="15.75">
      <c r="A1121" s="353"/>
      <c r="B1121" s="357"/>
      <c r="C1121" s="357"/>
      <c r="D1121" s="196"/>
      <c r="E1121" s="196"/>
      <c r="F1121" s="196"/>
    </row>
    <row r="1122" spans="1:6" s="13" customFormat="1" ht="15.75">
      <c r="A1122" s="353"/>
      <c r="B1122" s="357"/>
      <c r="C1122" s="357"/>
      <c r="D1122" s="196"/>
      <c r="E1122" s="196"/>
      <c r="F1122" s="196"/>
    </row>
    <row r="1123" spans="1:6" s="13" customFormat="1" ht="15.75">
      <c r="A1123" s="353"/>
      <c r="B1123" s="357"/>
      <c r="C1123" s="357"/>
      <c r="D1123" s="196"/>
      <c r="E1123" s="196"/>
      <c r="F1123" s="196"/>
    </row>
    <row r="1124" spans="1:6" s="13" customFormat="1" ht="15.75">
      <c r="A1124" s="353"/>
      <c r="B1124" s="357"/>
      <c r="C1124" s="357"/>
      <c r="D1124" s="196"/>
      <c r="E1124" s="196"/>
      <c r="F1124" s="196"/>
    </row>
    <row r="1125" spans="1:6" s="13" customFormat="1" ht="15.75">
      <c r="A1125" s="353"/>
      <c r="B1125" s="357"/>
      <c r="C1125" s="357"/>
      <c r="D1125" s="196"/>
      <c r="E1125" s="196"/>
      <c r="F1125" s="196"/>
    </row>
    <row r="1126" spans="1:6" s="13" customFormat="1" ht="15.75">
      <c r="A1126" s="353"/>
      <c r="B1126" s="357"/>
      <c r="C1126" s="357"/>
      <c r="D1126" s="196"/>
      <c r="E1126" s="196"/>
      <c r="F1126" s="196"/>
    </row>
    <row r="1127" spans="1:6" s="13" customFormat="1" ht="15.75">
      <c r="A1127" s="353"/>
      <c r="B1127" s="357"/>
      <c r="C1127" s="357"/>
      <c r="D1127" s="196"/>
      <c r="E1127" s="196"/>
      <c r="F1127" s="196"/>
    </row>
    <row r="1128" spans="1:6" s="13" customFormat="1" ht="15.75">
      <c r="A1128" s="353"/>
      <c r="B1128" s="357"/>
      <c r="C1128" s="357"/>
      <c r="D1128" s="196"/>
      <c r="E1128" s="196"/>
      <c r="F1128" s="196"/>
    </row>
    <row r="1129" spans="1:6" s="13" customFormat="1" ht="15.75">
      <c r="A1129" s="353"/>
      <c r="B1129" s="357"/>
      <c r="C1129" s="357"/>
      <c r="D1129" s="196"/>
      <c r="E1129" s="196"/>
      <c r="F1129" s="196"/>
    </row>
    <row r="1130" spans="1:6" ht="15.75">
      <c r="A1130" s="353"/>
      <c r="B1130" s="357"/>
      <c r="C1130" s="357"/>
      <c r="D1130" s="196"/>
      <c r="E1130" s="196"/>
      <c r="F1130" s="196"/>
    </row>
    <row r="1131" spans="1:6" ht="15.75">
      <c r="A1131" s="353"/>
      <c r="B1131" s="357"/>
      <c r="C1131" s="357"/>
      <c r="D1131" s="196"/>
      <c r="E1131" s="196"/>
      <c r="F1131" s="196"/>
    </row>
    <row r="1132" spans="1:6" ht="15.75">
      <c r="A1132" s="353"/>
      <c r="B1132" s="357"/>
      <c r="C1132" s="357"/>
      <c r="D1132" s="196"/>
      <c r="E1132" s="196"/>
      <c r="F1132" s="196"/>
    </row>
    <row r="1133" spans="1:6" ht="15.75">
      <c r="A1133" s="353"/>
      <c r="B1133" s="357"/>
      <c r="C1133" s="357"/>
      <c r="D1133" s="196"/>
      <c r="E1133" s="196"/>
      <c r="F1133" s="196"/>
    </row>
    <row r="1134" spans="1:6" ht="15.75">
      <c r="A1134" s="353"/>
      <c r="B1134" s="357"/>
      <c r="C1134" s="357"/>
      <c r="D1134" s="196"/>
      <c r="E1134" s="196"/>
      <c r="F1134" s="196"/>
    </row>
    <row r="1135" spans="1:6" ht="15.75">
      <c r="A1135" s="353"/>
      <c r="B1135" s="357"/>
      <c r="C1135" s="357"/>
      <c r="D1135" s="196"/>
      <c r="E1135" s="196"/>
      <c r="F1135" s="196"/>
    </row>
    <row r="1136" spans="1:6" ht="15.75">
      <c r="A1136" s="353"/>
      <c r="B1136" s="357"/>
      <c r="C1136" s="357"/>
      <c r="D1136" s="196"/>
      <c r="E1136" s="196"/>
      <c r="F1136" s="196"/>
    </row>
    <row r="1137" spans="1:6" ht="15.75">
      <c r="A1137" s="353"/>
      <c r="B1137" s="357"/>
      <c r="C1137" s="357"/>
      <c r="D1137" s="196"/>
      <c r="E1137" s="196"/>
      <c r="F1137" s="196"/>
    </row>
    <row r="1138" spans="1:6" ht="15.75">
      <c r="A1138" s="353"/>
      <c r="B1138" s="357"/>
      <c r="C1138" s="357"/>
      <c r="D1138" s="196"/>
      <c r="E1138" s="196"/>
      <c r="F1138" s="196"/>
    </row>
    <row r="1139" spans="1:6" ht="15.75">
      <c r="A1139" s="353"/>
      <c r="B1139" s="357"/>
      <c r="C1139" s="357"/>
      <c r="D1139" s="196"/>
      <c r="E1139" s="196"/>
      <c r="F1139" s="196"/>
    </row>
    <row r="1140" spans="1:6" ht="15.75">
      <c r="A1140" s="353"/>
      <c r="B1140" s="357"/>
      <c r="C1140" s="357"/>
      <c r="D1140" s="196"/>
      <c r="E1140" s="196"/>
      <c r="F1140" s="196"/>
    </row>
    <row r="1141" spans="1:6" ht="15.75">
      <c r="A1141" s="353"/>
      <c r="B1141" s="357"/>
      <c r="C1141" s="357"/>
      <c r="D1141" s="196"/>
      <c r="E1141" s="196"/>
      <c r="F1141" s="196"/>
    </row>
    <row r="1142" spans="1:6" ht="15.75">
      <c r="A1142" s="353"/>
      <c r="B1142" s="357"/>
      <c r="C1142" s="357"/>
      <c r="D1142" s="196"/>
      <c r="E1142" s="196"/>
      <c r="F1142" s="196"/>
    </row>
    <row r="1143" spans="1:6" ht="15.75">
      <c r="A1143" s="353"/>
      <c r="B1143" s="357"/>
      <c r="C1143" s="357"/>
      <c r="D1143" s="196"/>
      <c r="E1143" s="196"/>
      <c r="F1143" s="196"/>
    </row>
    <row r="1144" spans="1:6" ht="15.75">
      <c r="A1144" s="353"/>
      <c r="B1144" s="357"/>
      <c r="C1144" s="357"/>
      <c r="D1144" s="196"/>
      <c r="E1144" s="196"/>
      <c r="F1144" s="196"/>
    </row>
    <row r="1145" spans="1:6" ht="15.75">
      <c r="A1145" s="353"/>
      <c r="B1145" s="357"/>
      <c r="C1145" s="357"/>
      <c r="D1145" s="196"/>
      <c r="E1145" s="196"/>
      <c r="F1145" s="196"/>
    </row>
    <row r="1146" spans="1:6" ht="15.75">
      <c r="A1146" s="353"/>
      <c r="B1146" s="357"/>
      <c r="C1146" s="357"/>
      <c r="D1146" s="196"/>
      <c r="E1146" s="196"/>
      <c r="F1146" s="196"/>
    </row>
    <row r="1147" spans="1:6" ht="15.75">
      <c r="A1147" s="353"/>
      <c r="B1147" s="357"/>
      <c r="C1147" s="357"/>
      <c r="D1147" s="196"/>
      <c r="E1147" s="196"/>
      <c r="F1147" s="196"/>
    </row>
    <row r="1148" spans="1:6" ht="15.75">
      <c r="A1148" s="353"/>
      <c r="B1148" s="357"/>
      <c r="C1148" s="357"/>
      <c r="D1148" s="196"/>
      <c r="E1148" s="196"/>
      <c r="F1148" s="196"/>
    </row>
    <row r="1149" spans="1:6" ht="15.75">
      <c r="A1149" s="353"/>
      <c r="B1149" s="357"/>
      <c r="C1149" s="357"/>
      <c r="D1149" s="196"/>
      <c r="E1149" s="196"/>
      <c r="F1149" s="196"/>
    </row>
    <row r="1150" spans="1:6" ht="15.75">
      <c r="A1150" s="353"/>
      <c r="B1150" s="357"/>
      <c r="C1150" s="357"/>
      <c r="D1150" s="196"/>
      <c r="E1150" s="196"/>
      <c r="F1150" s="196"/>
    </row>
    <row r="1151" spans="1:6" ht="15.75">
      <c r="A1151" s="353"/>
      <c r="B1151" s="357"/>
      <c r="C1151" s="357"/>
      <c r="D1151" s="196"/>
      <c r="E1151" s="196"/>
      <c r="F1151" s="196"/>
    </row>
    <row r="1152" spans="1:6" ht="15.75">
      <c r="A1152" s="353"/>
      <c r="B1152" s="357"/>
      <c r="C1152" s="357"/>
      <c r="D1152" s="196"/>
      <c r="E1152" s="196"/>
      <c r="F1152" s="196"/>
    </row>
    <row r="1153" spans="1:6" ht="15.75">
      <c r="A1153" s="353"/>
      <c r="B1153" s="357"/>
      <c r="C1153" s="357"/>
      <c r="D1153" s="196"/>
      <c r="E1153" s="196"/>
      <c r="F1153" s="196"/>
    </row>
    <row r="1154" spans="1:6" ht="15.75">
      <c r="A1154" s="353"/>
      <c r="B1154" s="357"/>
      <c r="C1154" s="357"/>
      <c r="D1154" s="196"/>
      <c r="E1154" s="196"/>
      <c r="F1154" s="196"/>
    </row>
    <row r="1155" spans="1:6" ht="15.75">
      <c r="A1155" s="353"/>
      <c r="B1155" s="357"/>
      <c r="C1155" s="357"/>
      <c r="D1155" s="196"/>
      <c r="E1155" s="196"/>
      <c r="F1155" s="196"/>
    </row>
    <row r="1156" spans="1:6" ht="15.75">
      <c r="A1156" s="353"/>
      <c r="B1156" s="357"/>
      <c r="C1156" s="357"/>
      <c r="D1156" s="196"/>
      <c r="E1156" s="196"/>
      <c r="F1156" s="196"/>
    </row>
    <row r="1157" spans="1:6" ht="15.75">
      <c r="A1157" s="353"/>
      <c r="B1157" s="357"/>
      <c r="C1157" s="357"/>
      <c r="D1157" s="196"/>
      <c r="E1157" s="196"/>
      <c r="F1157" s="196"/>
    </row>
    <row r="1158" spans="1:6" ht="15.75">
      <c r="A1158" s="353"/>
      <c r="B1158" s="357"/>
      <c r="C1158" s="357"/>
      <c r="D1158" s="196"/>
      <c r="E1158" s="196"/>
      <c r="F1158" s="196"/>
    </row>
    <row r="1159" spans="1:6" ht="15.75">
      <c r="A1159" s="353"/>
      <c r="B1159" s="357"/>
      <c r="C1159" s="357"/>
      <c r="D1159" s="196"/>
      <c r="E1159" s="196"/>
      <c r="F1159" s="196"/>
    </row>
    <row r="1160" spans="1:6" ht="15.75">
      <c r="A1160" s="353"/>
      <c r="B1160" s="357"/>
      <c r="C1160" s="357"/>
      <c r="D1160" s="196"/>
      <c r="E1160" s="196"/>
      <c r="F1160" s="196"/>
    </row>
    <row r="1161" spans="1:6" ht="15.75">
      <c r="A1161" s="353"/>
      <c r="B1161" s="357"/>
      <c r="C1161" s="357"/>
      <c r="D1161" s="196"/>
      <c r="E1161" s="196"/>
      <c r="F1161" s="196"/>
    </row>
    <row r="1162" spans="1:6" ht="15.75">
      <c r="A1162" s="353"/>
      <c r="B1162" s="357"/>
      <c r="C1162" s="357"/>
      <c r="D1162" s="196"/>
      <c r="E1162" s="196"/>
      <c r="F1162" s="196"/>
    </row>
    <row r="1163" spans="1:6" ht="15.75">
      <c r="A1163" s="353"/>
      <c r="B1163" s="357"/>
      <c r="C1163" s="357"/>
      <c r="D1163" s="196"/>
      <c r="E1163" s="196"/>
      <c r="F1163" s="196"/>
    </row>
    <row r="1164" spans="1:6" ht="15.75">
      <c r="A1164" s="353"/>
      <c r="B1164" s="357"/>
      <c r="C1164" s="357"/>
      <c r="D1164" s="196"/>
      <c r="E1164" s="196"/>
      <c r="F1164" s="196"/>
    </row>
    <row r="1165" spans="1:6" ht="15.75">
      <c r="A1165" s="353"/>
      <c r="B1165" s="357"/>
      <c r="C1165" s="357"/>
      <c r="D1165" s="196"/>
      <c r="E1165" s="196"/>
      <c r="F1165" s="196"/>
    </row>
    <row r="1166" spans="1:6" ht="15.75">
      <c r="A1166" s="353"/>
      <c r="B1166" s="357"/>
      <c r="C1166" s="357"/>
      <c r="D1166" s="196"/>
      <c r="E1166" s="196"/>
      <c r="F1166" s="196"/>
    </row>
    <row r="1167" spans="1:6" ht="15.75">
      <c r="A1167" s="353"/>
      <c r="B1167" s="357"/>
      <c r="C1167" s="357"/>
      <c r="D1167" s="196"/>
      <c r="E1167" s="196"/>
      <c r="F1167" s="196"/>
    </row>
    <row r="1168" spans="1:6" ht="15.75">
      <c r="A1168" s="353"/>
      <c r="B1168" s="357"/>
      <c r="C1168" s="357"/>
      <c r="D1168" s="196"/>
      <c r="E1168" s="196"/>
      <c r="F1168" s="196"/>
    </row>
    <row r="1169" spans="1:6" ht="15.75">
      <c r="A1169" s="353"/>
      <c r="B1169" s="357"/>
      <c r="C1169" s="357"/>
      <c r="D1169" s="196"/>
      <c r="E1169" s="196"/>
      <c r="F1169" s="196"/>
    </row>
    <row r="1170" spans="1:6" ht="15.75">
      <c r="A1170" s="353"/>
      <c r="B1170" s="357"/>
      <c r="C1170" s="357"/>
      <c r="D1170" s="196"/>
      <c r="E1170" s="196"/>
      <c r="F1170" s="196"/>
    </row>
    <row r="1171" spans="1:6" ht="15.75">
      <c r="A1171" s="353"/>
      <c r="B1171" s="357"/>
      <c r="C1171" s="357"/>
      <c r="D1171" s="196"/>
      <c r="E1171" s="196"/>
      <c r="F1171" s="196"/>
    </row>
    <row r="1172" spans="1:6" ht="15.75">
      <c r="A1172" s="353"/>
      <c r="B1172" s="357"/>
      <c r="C1172" s="357"/>
      <c r="D1172" s="196"/>
      <c r="E1172" s="196"/>
      <c r="F1172" s="196"/>
    </row>
  </sheetData>
  <sheetProtection/>
  <autoFilter ref="A4:F831"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KazakovaEV</cp:lastModifiedBy>
  <cp:lastPrinted>2023-04-13T09:48:06Z</cp:lastPrinted>
  <dcterms:created xsi:type="dcterms:W3CDTF">2007-08-13T07:10:11Z</dcterms:created>
  <dcterms:modified xsi:type="dcterms:W3CDTF">2023-04-13T09:49:37Z</dcterms:modified>
  <cp:category/>
  <cp:version/>
  <cp:contentType/>
  <cp:contentStatus/>
</cp:coreProperties>
</file>